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240" activeTab="0"/>
  </bookViews>
  <sheets>
    <sheet name="№9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<sst xmlns="http://schemas.openxmlformats.org/spreadsheetml/2006/main" count="126" uniqueCount="85">
  <si>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руб.</t>
  </si>
  <si>
    <t/>
  </si>
  <si>
    <t>Бюджетополучатель</t>
  </si>
  <si>
    <t>Наименование Доп. КР</t>
  </si>
  <si>
    <t>КОСГУ</t>
  </si>
  <si>
    <t>211</t>
  </si>
  <si>
    <t>213</t>
  </si>
  <si>
    <t>МОУ ДПОВ "ЦИТО"</t>
  </si>
  <si>
    <t>МУ "Централизованная бухгалтерия п.Всеволодо-Вильва"</t>
  </si>
  <si>
    <t>МУ "Централизованная бухгалтерия п.Яйва"</t>
  </si>
  <si>
    <t>Управление образования администрации Александровского района</t>
  </si>
  <si>
    <t>АХГ</t>
  </si>
  <si>
    <t>Фактическое исполнение на 31.12.2011 года</t>
  </si>
  <si>
    <t>Лимиты на 31.12.2011 года</t>
  </si>
  <si>
    <t>Лимиты на 01.10.2011 года</t>
  </si>
  <si>
    <t>Лимиты на 01.06.2011 года</t>
  </si>
  <si>
    <t>З/плата</t>
  </si>
  <si>
    <t>Начисл.на з/плату</t>
  </si>
  <si>
    <t>Лимиты на 01.09.2011 года</t>
  </si>
  <si>
    <t>ЦБ</t>
  </si>
  <si>
    <t xml:space="preserve">Итого </t>
  </si>
  <si>
    <t>общеобразовательные расходы</t>
  </si>
  <si>
    <t>меньше/больше предоставлено бюджетных ассигнований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</si>
  <si>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</si>
  <si>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</si>
  <si>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</si>
  <si>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</si>
  <si>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</si>
  <si>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</si>
  <si>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</si>
  <si>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</si>
  <si>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</si>
  <si>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</si>
  <si>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</si>
  <si>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</si>
  <si>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фот на 01.01.2011 без повышения на 6,5% (гр6)/12*9*3,4%</t>
  </si>
  <si>
    <t>согласно данных при принятии бюджета АМР на 2011 год</t>
  </si>
  <si>
    <t>гр6+гр7</t>
  </si>
  <si>
    <t>сумма повышения с 01.06.2012 на 6,5 при принятии бюджета АМР на 2011 год</t>
  </si>
  <si>
    <t>гр4-гр6</t>
  </si>
  <si>
    <t>13</t>
  </si>
  <si>
    <t>14</t>
  </si>
  <si>
    <t>гр13-гр12</t>
  </si>
  <si>
    <t>15</t>
  </si>
  <si>
    <t>16</t>
  </si>
  <si>
    <t>согласно сводной бюджетной росписи</t>
  </si>
  <si>
    <t>гр8-гр7</t>
  </si>
  <si>
    <t>уведомление № 430 от 31.03.2011</t>
  </si>
  <si>
    <t>лимиты, выделенные в связи с повышением на 3,4% с 01.04.2011</t>
  </si>
  <si>
    <t>меньше /больше установлено лимитов в связи с повышением на 3,4% и 6,5%</t>
  </si>
  <si>
    <t>меньше/больше предоставлено бюджетных ассигнований в связи с повышением на 6,5%</t>
  </si>
  <si>
    <t>(гр.11+гр12)-гр10</t>
  </si>
  <si>
    <t>(гр11+гр12)/12*4*10%</t>
  </si>
  <si>
    <t>уведомление № 1681 от 30.09.2011</t>
  </si>
  <si>
    <t xml:space="preserve">лимиты, выделенные в связи с повышением на 10% с 01.09.2011 </t>
  </si>
  <si>
    <t>17</t>
  </si>
  <si>
    <t>меньше/больше предоставлено бюджетных ассигнований в связи с повышением на 10%</t>
  </si>
  <si>
    <t>18</t>
  </si>
  <si>
    <t>гр18-гр17</t>
  </si>
  <si>
    <t>19</t>
  </si>
  <si>
    <t>гр11+гр12+гр17</t>
  </si>
  <si>
    <t>20</t>
  </si>
  <si>
    <t>21</t>
  </si>
  <si>
    <t>меньше /больше установлено лимитов в связи с повышением на 3,4%, на 6,5%, на 10%</t>
  </si>
  <si>
    <t>гр21-гр20</t>
  </si>
  <si>
    <t>22</t>
  </si>
  <si>
    <t>23</t>
  </si>
  <si>
    <t>24</t>
  </si>
  <si>
    <t>25</t>
  </si>
  <si>
    <t>26</t>
  </si>
  <si>
    <t>меньше /больше использовано  лимитов в связи с повышением на 3,4%, на 6,5%, на 10%</t>
  </si>
  <si>
    <t>гр25-гр20</t>
  </si>
  <si>
    <t>гр23-гр20</t>
  </si>
  <si>
    <t>сумма повышения с 01.04.2011 на 3,4% (по расчету КСП АМР)</t>
  </si>
  <si>
    <t>ФОТ с учетом повышения на 3,4% (по расчету КСП АМР)</t>
  </si>
  <si>
    <t>сумма повышения с 01.09.2011 на 10% (по расчету КСП АМР)</t>
  </si>
  <si>
    <t>ФОТ с учетом повышения на 3,4%, на 6,5%, на 10% (по расчету КСП АМР)</t>
  </si>
  <si>
    <t xml:space="preserve">Лимиты на 01.04.2011 года с учетом повышения на 3,4% и 6,5%  </t>
  </si>
  <si>
    <t>Лимиты на 01.01.2011 года с учетом повышения на 6,5% и 3,25 %с 01.06.2011</t>
  </si>
  <si>
    <t>фот на 01.01.2011 без повышения на 6,5% и 3,25% с 01.06.2011</t>
  </si>
  <si>
    <t>сумма повышения с 01.06.2012 на 6,5% и 3,25% (по расчету КСП АМР)</t>
  </si>
  <si>
    <t>гр11/12*7*6,5%(3,25%)</t>
  </si>
  <si>
    <t>Аудитор КСП  АМР                                                                      О.А. Ангельхер</t>
  </si>
  <si>
    <t>Приложение № 9 к отчету КСП АМР от 05.10.2012</t>
  </si>
  <si>
    <t>Анализ увеличения лимитов бюджетных обязательств  на фонд оплаты труда централизованных бухгалтерий, муниципального учреждения дополнительного образования взрослых, управления образования согласно сводной бюджетной росписи Александровского муниципального района в соотвествии с решением ЗС АМР от 16.12.2010 № 260 "О бюджете АМР на 2011 год и на плановый период 2012 и 2013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</si>
</sst>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 outlineLevelRow="1"/>
  <cols>
    <col min="1" max="1" width="20.421875" style="0" customWidth="1"/>
    <col min="2" max="2" width="10.28125" style="0" customWidth="1"/>
    <col min="3" max="3" width="6.7109375" style="0" customWidth="1"/>
    <col min="4" max="4" width="10.8515625" style="0" customWidth="1"/>
    <col min="5" max="7" width="11.57421875" style="0" customWidth="1"/>
    <col min="8" max="8" width="13.57421875" style="0" customWidth="1"/>
    <col min="9" max="9" width="13.140625" style="0" customWidth="1"/>
    <col min="10" max="11" width="11.57421875" style="0" customWidth="1"/>
    <col min="12" max="12" width="11.8515625" style="0" customWidth="1"/>
    <col min="13" max="13" width="12.421875" style="0" customWidth="1"/>
    <col min="14" max="14" width="15.28125" style="0" customWidth="1"/>
    <col min="15" max="15" width="13.140625" style="0" customWidth="1"/>
    <col min="16" max="16" width="11.57421875" style="0" customWidth="1"/>
    <col min="17" max="17" width="13.8515625" style="0" customWidth="1"/>
    <col min="18" max="18" width="14.140625" style="0" customWidth="1"/>
    <col min="19" max="20" width="15.00390625" style="0" customWidth="1"/>
    <col min="21" max="21" width="10.140625" style="0" customWidth="1"/>
    <col min="22" max="22" width="13.28125" style="0" customWidth="1"/>
    <col min="23" max="23" width="11.7109375" style="0" customWidth="1"/>
    <col min="24" max="24" width="13.7109375" style="0" customWidth="1"/>
    <col min="25" max="25" width="14.28125" style="0" customWidth="1"/>
    <col min="26" max="26" width="13.140625" style="0" bestFit="1" customWidth="1"/>
  </cols>
  <sheetData>
    <row r="1" spans="22:25" ht="12.75">
      <c r="V1" s="24" t="s">
        <v>83</v>
      </c>
      <c r="W1" s="25"/>
      <c r="X1" s="25"/>
      <c r="Y1" s="25"/>
    </row>
    <row r="3" spans="1:28" ht="27.75" customHeight="1">
      <c r="A3" s="26" t="s">
        <v>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7"/>
      <c r="Y3" s="27"/>
      <c r="Z3" s="1"/>
      <c r="AA3" s="1"/>
      <c r="AB3" s="1"/>
    </row>
    <row r="4" spans="1:29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6" ht="84">
      <c r="A5" s="2" t="s">
        <v>2</v>
      </c>
      <c r="B5" s="2" t="s">
        <v>3</v>
      </c>
      <c r="C5" s="2" t="s">
        <v>4</v>
      </c>
      <c r="D5" s="2" t="s">
        <v>78</v>
      </c>
      <c r="E5" s="2" t="s">
        <v>77</v>
      </c>
      <c r="F5" s="2" t="s">
        <v>79</v>
      </c>
      <c r="G5" s="2" t="s">
        <v>73</v>
      </c>
      <c r="H5" s="2" t="s">
        <v>48</v>
      </c>
      <c r="I5" s="2" t="s">
        <v>22</v>
      </c>
      <c r="J5" s="2" t="s">
        <v>15</v>
      </c>
      <c r="K5" s="2" t="s">
        <v>74</v>
      </c>
      <c r="L5" s="2" t="s">
        <v>80</v>
      </c>
      <c r="M5" s="2" t="s">
        <v>38</v>
      </c>
      <c r="N5" s="2" t="s">
        <v>50</v>
      </c>
      <c r="O5" s="2" t="s">
        <v>49</v>
      </c>
      <c r="P5" s="2" t="s">
        <v>18</v>
      </c>
      <c r="Q5" s="2" t="s">
        <v>75</v>
      </c>
      <c r="R5" s="2" t="s">
        <v>54</v>
      </c>
      <c r="S5" s="2" t="s">
        <v>56</v>
      </c>
      <c r="T5" s="2" t="s">
        <v>76</v>
      </c>
      <c r="U5" s="2" t="s">
        <v>14</v>
      </c>
      <c r="V5" s="2" t="s">
        <v>63</v>
      </c>
      <c r="W5" s="2" t="s">
        <v>13</v>
      </c>
      <c r="X5" s="2" t="s">
        <v>63</v>
      </c>
      <c r="Y5" s="2" t="s">
        <v>12</v>
      </c>
      <c r="Z5" s="2" t="s">
        <v>70</v>
      </c>
    </row>
    <row r="6" spans="1:26" ht="73.5">
      <c r="A6" s="2"/>
      <c r="B6" s="2"/>
      <c r="C6" s="2"/>
      <c r="D6" s="2" t="s">
        <v>45</v>
      </c>
      <c r="E6" s="2" t="s">
        <v>45</v>
      </c>
      <c r="F6" s="2" t="s">
        <v>36</v>
      </c>
      <c r="G6" s="2" t="s">
        <v>35</v>
      </c>
      <c r="H6" s="2" t="s">
        <v>47</v>
      </c>
      <c r="I6" s="2" t="s">
        <v>46</v>
      </c>
      <c r="J6" s="2" t="s">
        <v>45</v>
      </c>
      <c r="K6" s="2" t="s">
        <v>37</v>
      </c>
      <c r="L6" s="2" t="s">
        <v>81</v>
      </c>
      <c r="M6" s="2" t="s">
        <v>39</v>
      </c>
      <c r="N6" s="2" t="s">
        <v>42</v>
      </c>
      <c r="O6" s="2" t="s">
        <v>51</v>
      </c>
      <c r="P6" s="2" t="s">
        <v>45</v>
      </c>
      <c r="Q6" s="2" t="s">
        <v>52</v>
      </c>
      <c r="R6" s="2" t="s">
        <v>53</v>
      </c>
      <c r="S6" s="2" t="s">
        <v>58</v>
      </c>
      <c r="T6" s="2" t="s">
        <v>60</v>
      </c>
      <c r="U6" s="2" t="s">
        <v>45</v>
      </c>
      <c r="V6" s="2" t="s">
        <v>64</v>
      </c>
      <c r="W6" s="2" t="s">
        <v>45</v>
      </c>
      <c r="X6" s="2" t="s">
        <v>72</v>
      </c>
      <c r="Y6" s="2" t="s">
        <v>45</v>
      </c>
      <c r="Z6" s="2" t="s">
        <v>71</v>
      </c>
    </row>
    <row r="7" spans="1:26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40</v>
      </c>
      <c r="N7" s="2" t="s">
        <v>41</v>
      </c>
      <c r="O7" s="2" t="s">
        <v>43</v>
      </c>
      <c r="P7" s="2" t="s">
        <v>44</v>
      </c>
      <c r="Q7" s="2" t="s">
        <v>55</v>
      </c>
      <c r="R7" s="2" t="s">
        <v>57</v>
      </c>
      <c r="S7" s="2" t="s">
        <v>59</v>
      </c>
      <c r="T7" s="2" t="s">
        <v>61</v>
      </c>
      <c r="U7" s="2" t="s">
        <v>62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</row>
    <row r="8" spans="1:26" ht="38.25">
      <c r="A8" s="18" t="s">
        <v>10</v>
      </c>
      <c r="B8" s="18" t="s">
        <v>1</v>
      </c>
      <c r="C8" s="19" t="s">
        <v>1</v>
      </c>
      <c r="D8" s="20">
        <f>D9+D10+D11+D12+D13+D14</f>
        <v>4509950</v>
      </c>
      <c r="E8" s="20">
        <f>E9+E10+E11+E12+E13+E14</f>
        <v>4622450</v>
      </c>
      <c r="F8" s="20">
        <f>F9+F10+F11+F12+F13+F14</f>
        <v>4349959.1680000005</v>
      </c>
      <c r="G8" s="20">
        <v>0</v>
      </c>
      <c r="H8" s="20">
        <v>112500</v>
      </c>
      <c r="I8" s="20">
        <f aca="true" t="shared" si="0" ref="I8:I26">H8-G8</f>
        <v>112500</v>
      </c>
      <c r="J8" s="20">
        <f>J9+J10+J11+J12+J13+J14</f>
        <v>4617450</v>
      </c>
      <c r="K8" s="20">
        <f>F8+G8</f>
        <v>4349959.1680000005</v>
      </c>
      <c r="L8" s="20">
        <f>K8/12*7*3.25%</f>
        <v>82467.97589333335</v>
      </c>
      <c r="M8" s="20">
        <f>D8-F8</f>
        <v>159990.83199999947</v>
      </c>
      <c r="N8" s="20">
        <f>M8-L8</f>
        <v>77522.85610666612</v>
      </c>
      <c r="O8" s="20">
        <f>(K8+L8)-J8</f>
        <v>-185022.85610666592</v>
      </c>
      <c r="P8" s="20">
        <f>P9+P10+P11+P12+P13+P14</f>
        <v>4617450</v>
      </c>
      <c r="Q8" s="22">
        <v>0</v>
      </c>
      <c r="R8" s="20">
        <v>154700</v>
      </c>
      <c r="S8" s="22">
        <f>R8-Q8</f>
        <v>154700</v>
      </c>
      <c r="T8" s="20">
        <f>K8+L8+Q8</f>
        <v>4432427.143893334</v>
      </c>
      <c r="U8" s="20">
        <f>U9+U10+U11+U12+U13+U14</f>
        <v>4637650</v>
      </c>
      <c r="V8" s="20">
        <f>U8-T8</f>
        <v>205222.85610666592</v>
      </c>
      <c r="W8" s="20">
        <f>W9+W10+W11+W12+W13+W14</f>
        <v>4578241</v>
      </c>
      <c r="X8" s="20">
        <f>W8-T8</f>
        <v>145813.85610666592</v>
      </c>
      <c r="Y8" s="20">
        <f>Y9+Y10+Y11+Y12+Y13+Y14</f>
        <v>4578182.06</v>
      </c>
      <c r="Z8" s="20">
        <f>Y8-T8</f>
        <v>145754.9161066655</v>
      </c>
    </row>
    <row r="9" spans="1:26" ht="38.25" outlineLevel="1">
      <c r="A9" s="15" t="s">
        <v>10</v>
      </c>
      <c r="B9" s="15" t="s">
        <v>11</v>
      </c>
      <c r="C9" s="16" t="s">
        <v>5</v>
      </c>
      <c r="D9" s="17">
        <v>819500</v>
      </c>
      <c r="E9" s="17">
        <v>834800</v>
      </c>
      <c r="F9" s="17">
        <v>790300</v>
      </c>
      <c r="G9" s="20">
        <v>0</v>
      </c>
      <c r="H9" s="17">
        <v>15300</v>
      </c>
      <c r="I9" s="20">
        <f t="shared" si="0"/>
        <v>15300</v>
      </c>
      <c r="J9" s="17">
        <v>834800</v>
      </c>
      <c r="K9" s="20">
        <f aca="true" t="shared" si="1" ref="K9:K24">F9+G9</f>
        <v>790300</v>
      </c>
      <c r="L9" s="20">
        <f aca="true" t="shared" si="2" ref="L9:L14">K9/12*7*3.25%</f>
        <v>14982.770833333334</v>
      </c>
      <c r="M9" s="20">
        <f aca="true" t="shared" si="3" ref="M9:M24">D9-F9</f>
        <v>29200</v>
      </c>
      <c r="N9" s="20">
        <f aca="true" t="shared" si="4" ref="N9:N26">M9-L9</f>
        <v>14217.229166666666</v>
      </c>
      <c r="O9" s="20">
        <f aca="true" t="shared" si="5" ref="O9:O26">(K9+L9)-J9</f>
        <v>-29517.229166666628</v>
      </c>
      <c r="P9" s="17">
        <v>834800</v>
      </c>
      <c r="Q9" s="22">
        <v>0</v>
      </c>
      <c r="R9" s="17">
        <v>27650</v>
      </c>
      <c r="S9" s="22">
        <f aca="true" t="shared" si="6" ref="S9:S26">R9-Q9</f>
        <v>27650</v>
      </c>
      <c r="T9" s="20">
        <f aca="true" t="shared" si="7" ref="T9:T23">K9+L9+Q9</f>
        <v>805282.7708333334</v>
      </c>
      <c r="U9" s="17">
        <v>762450</v>
      </c>
      <c r="V9" s="20">
        <f aca="true" t="shared" si="8" ref="V9:V26">U9-T9</f>
        <v>-42832.77083333337</v>
      </c>
      <c r="W9" s="17">
        <v>762400</v>
      </c>
      <c r="X9" s="20">
        <f aca="true" t="shared" si="9" ref="X9:X26">W9-T9</f>
        <v>-42882.77083333337</v>
      </c>
      <c r="Y9" s="17">
        <v>762368.14</v>
      </c>
      <c r="Z9" s="20">
        <f aca="true" t="shared" si="10" ref="Z9:Z26">Y9-T9</f>
        <v>-42914.63083333336</v>
      </c>
    </row>
    <row r="10" spans="1:26" ht="38.25" outlineLevel="1">
      <c r="A10" s="15" t="s">
        <v>10</v>
      </c>
      <c r="B10" s="15" t="s">
        <v>11</v>
      </c>
      <c r="C10" s="16" t="s">
        <v>6</v>
      </c>
      <c r="D10" s="17">
        <v>280300</v>
      </c>
      <c r="E10" s="17">
        <v>285500</v>
      </c>
      <c r="F10" s="17">
        <f>F9*34.2%</f>
        <v>270282.60000000003</v>
      </c>
      <c r="G10" s="20">
        <v>0</v>
      </c>
      <c r="H10" s="17">
        <v>5200</v>
      </c>
      <c r="I10" s="20">
        <f t="shared" si="0"/>
        <v>5200</v>
      </c>
      <c r="J10" s="17">
        <v>283000</v>
      </c>
      <c r="K10" s="20">
        <f t="shared" si="1"/>
        <v>270282.60000000003</v>
      </c>
      <c r="L10" s="20">
        <f t="shared" si="2"/>
        <v>5124.1076250000015</v>
      </c>
      <c r="M10" s="20">
        <f t="shared" si="3"/>
        <v>10017.399999999965</v>
      </c>
      <c r="N10" s="20">
        <f t="shared" si="4"/>
        <v>4893.292374999964</v>
      </c>
      <c r="O10" s="20">
        <f t="shared" si="5"/>
        <v>-7593.292374999961</v>
      </c>
      <c r="P10" s="17">
        <v>283000</v>
      </c>
      <c r="Q10" s="22">
        <v>0</v>
      </c>
      <c r="R10" s="17">
        <v>9450</v>
      </c>
      <c r="S10" s="22">
        <f t="shared" si="6"/>
        <v>9450</v>
      </c>
      <c r="T10" s="20">
        <f t="shared" si="7"/>
        <v>275406.70762500004</v>
      </c>
      <c r="U10" s="17">
        <v>257950</v>
      </c>
      <c r="V10" s="20">
        <f t="shared" si="8"/>
        <v>-17456.70762500004</v>
      </c>
      <c r="W10" s="17">
        <v>259385</v>
      </c>
      <c r="X10" s="20">
        <f t="shared" si="9"/>
        <v>-16021.70762500004</v>
      </c>
      <c r="Y10" s="17">
        <v>259377.07</v>
      </c>
      <c r="Z10" s="20">
        <f t="shared" si="10"/>
        <v>-16029.637625000032</v>
      </c>
    </row>
    <row r="11" spans="1:26" ht="38.25" outlineLevel="1">
      <c r="A11" s="15" t="s">
        <v>10</v>
      </c>
      <c r="B11" s="15" t="s">
        <v>19</v>
      </c>
      <c r="C11" s="16" t="s">
        <v>5</v>
      </c>
      <c r="D11" s="17">
        <v>2463600</v>
      </c>
      <c r="E11" s="17">
        <v>2527200</v>
      </c>
      <c r="F11" s="17">
        <v>2373604</v>
      </c>
      <c r="G11" s="20">
        <v>0</v>
      </c>
      <c r="H11" s="17">
        <v>63600</v>
      </c>
      <c r="I11" s="20">
        <f t="shared" si="0"/>
        <v>63600</v>
      </c>
      <c r="J11" s="17">
        <v>2527200</v>
      </c>
      <c r="K11" s="20">
        <f t="shared" si="1"/>
        <v>2373604</v>
      </c>
      <c r="L11" s="20">
        <f t="shared" si="2"/>
        <v>44999.57583333334</v>
      </c>
      <c r="M11" s="20">
        <f t="shared" si="3"/>
        <v>89996</v>
      </c>
      <c r="N11" s="20">
        <f t="shared" si="4"/>
        <v>44996.42416666666</v>
      </c>
      <c r="O11" s="20">
        <f t="shared" si="5"/>
        <v>-108596.42416666681</v>
      </c>
      <c r="P11" s="17">
        <v>2527200</v>
      </c>
      <c r="Q11" s="22">
        <v>0</v>
      </c>
      <c r="R11" s="17">
        <v>84950</v>
      </c>
      <c r="S11" s="22">
        <f t="shared" si="6"/>
        <v>84950</v>
      </c>
      <c r="T11" s="20">
        <f t="shared" si="7"/>
        <v>2418603.575833333</v>
      </c>
      <c r="U11" s="17">
        <v>2612150</v>
      </c>
      <c r="V11" s="20">
        <f t="shared" si="8"/>
        <v>193546.4241666668</v>
      </c>
      <c r="W11" s="17">
        <v>2620739</v>
      </c>
      <c r="X11" s="20">
        <f t="shared" si="9"/>
        <v>202135.4241666668</v>
      </c>
      <c r="Y11" s="17">
        <v>2620735.98</v>
      </c>
      <c r="Z11" s="20">
        <f t="shared" si="10"/>
        <v>202132.4041666668</v>
      </c>
    </row>
    <row r="12" spans="1:26" ht="38.25" outlineLevel="1">
      <c r="A12" s="15" t="s">
        <v>10</v>
      </c>
      <c r="B12" s="15" t="s">
        <v>19</v>
      </c>
      <c r="C12" s="16" t="s">
        <v>6</v>
      </c>
      <c r="D12" s="17">
        <v>842550</v>
      </c>
      <c r="E12" s="17">
        <v>864250</v>
      </c>
      <c r="F12" s="17">
        <f>F11*34.2%</f>
        <v>811772.5680000001</v>
      </c>
      <c r="G12" s="20">
        <v>0</v>
      </c>
      <c r="H12" s="17">
        <v>21700</v>
      </c>
      <c r="I12" s="20">
        <f t="shared" si="0"/>
        <v>21700</v>
      </c>
      <c r="J12" s="17">
        <v>864250</v>
      </c>
      <c r="K12" s="20">
        <f t="shared" si="1"/>
        <v>811772.5680000001</v>
      </c>
      <c r="L12" s="20">
        <f t="shared" si="2"/>
        <v>15389.854935000001</v>
      </c>
      <c r="M12" s="20">
        <f t="shared" si="3"/>
        <v>30777.431999999913</v>
      </c>
      <c r="N12" s="20">
        <f t="shared" si="4"/>
        <v>15387.577064999912</v>
      </c>
      <c r="O12" s="20">
        <f t="shared" si="5"/>
        <v>-37087.57706499996</v>
      </c>
      <c r="P12" s="17">
        <v>864250</v>
      </c>
      <c r="Q12" s="22">
        <v>0</v>
      </c>
      <c r="R12" s="17">
        <v>29050</v>
      </c>
      <c r="S12" s="22">
        <f t="shared" si="6"/>
        <v>29050</v>
      </c>
      <c r="T12" s="20">
        <f t="shared" si="7"/>
        <v>827162.422935</v>
      </c>
      <c r="U12" s="17">
        <v>893300</v>
      </c>
      <c r="V12" s="20">
        <f t="shared" si="8"/>
        <v>66137.57706499996</v>
      </c>
      <c r="W12" s="17">
        <v>849960</v>
      </c>
      <c r="X12" s="20">
        <f t="shared" si="9"/>
        <v>22797.57706499996</v>
      </c>
      <c r="Y12" s="17">
        <v>849957.29</v>
      </c>
      <c r="Z12" s="20">
        <f t="shared" si="10"/>
        <v>22794.867065</v>
      </c>
    </row>
    <row r="13" spans="1:26" ht="38.25" outlineLevel="1">
      <c r="A13" s="15" t="s">
        <v>10</v>
      </c>
      <c r="B13" s="15" t="s">
        <v>21</v>
      </c>
      <c r="C13" s="16" t="s">
        <v>5</v>
      </c>
      <c r="D13" s="17">
        <v>77500</v>
      </c>
      <c r="E13" s="17">
        <v>82500</v>
      </c>
      <c r="F13" s="17">
        <v>77500</v>
      </c>
      <c r="G13" s="20">
        <v>0</v>
      </c>
      <c r="H13" s="17">
        <v>5000</v>
      </c>
      <c r="I13" s="20">
        <f t="shared" si="0"/>
        <v>5000</v>
      </c>
      <c r="J13" s="17">
        <v>82500</v>
      </c>
      <c r="K13" s="20">
        <f t="shared" si="1"/>
        <v>77500</v>
      </c>
      <c r="L13" s="20">
        <f t="shared" si="2"/>
        <v>1469.2708333333333</v>
      </c>
      <c r="M13" s="20">
        <f t="shared" si="3"/>
        <v>0</v>
      </c>
      <c r="N13" s="20">
        <f t="shared" si="4"/>
        <v>-1469.2708333333333</v>
      </c>
      <c r="O13" s="20">
        <f t="shared" si="5"/>
        <v>-3530.7291666666715</v>
      </c>
      <c r="P13" s="17">
        <v>82500</v>
      </c>
      <c r="Q13" s="22">
        <v>0</v>
      </c>
      <c r="R13" s="17">
        <v>2700</v>
      </c>
      <c r="S13" s="22">
        <f t="shared" si="6"/>
        <v>2700</v>
      </c>
      <c r="T13" s="20">
        <f t="shared" si="7"/>
        <v>78969.27083333333</v>
      </c>
      <c r="U13" s="17">
        <v>85200</v>
      </c>
      <c r="V13" s="20">
        <f t="shared" si="8"/>
        <v>6230.7291666666715</v>
      </c>
      <c r="W13" s="17">
        <v>63891</v>
      </c>
      <c r="X13" s="20">
        <f t="shared" si="9"/>
        <v>-15078.270833333328</v>
      </c>
      <c r="Y13" s="17">
        <v>63878.06</v>
      </c>
      <c r="Z13" s="20">
        <f t="shared" si="10"/>
        <v>-15091.21083333333</v>
      </c>
    </row>
    <row r="14" spans="1:26" ht="38.25" outlineLevel="1">
      <c r="A14" s="15" t="s">
        <v>10</v>
      </c>
      <c r="B14" s="15" t="s">
        <v>21</v>
      </c>
      <c r="C14" s="16" t="s">
        <v>6</v>
      </c>
      <c r="D14" s="17">
        <v>26500</v>
      </c>
      <c r="E14" s="17">
        <v>28200</v>
      </c>
      <c r="F14" s="17">
        <v>26500</v>
      </c>
      <c r="G14" s="20">
        <v>0</v>
      </c>
      <c r="H14" s="17">
        <v>1700</v>
      </c>
      <c r="I14" s="20">
        <f t="shared" si="0"/>
        <v>1700</v>
      </c>
      <c r="J14" s="17">
        <v>25700</v>
      </c>
      <c r="K14" s="20">
        <f t="shared" si="1"/>
        <v>26500</v>
      </c>
      <c r="L14" s="20">
        <f t="shared" si="2"/>
        <v>502.39583333333337</v>
      </c>
      <c r="M14" s="20">
        <f t="shared" si="3"/>
        <v>0</v>
      </c>
      <c r="N14" s="20">
        <f t="shared" si="4"/>
        <v>-502.39583333333337</v>
      </c>
      <c r="O14" s="20">
        <f t="shared" si="5"/>
        <v>1302.3958333333321</v>
      </c>
      <c r="P14" s="17">
        <v>25700</v>
      </c>
      <c r="Q14" s="22">
        <v>0</v>
      </c>
      <c r="R14" s="17">
        <v>900</v>
      </c>
      <c r="S14" s="22">
        <f t="shared" si="6"/>
        <v>900</v>
      </c>
      <c r="T14" s="20">
        <f t="shared" si="7"/>
        <v>27002.395833333332</v>
      </c>
      <c r="U14" s="17">
        <v>26600</v>
      </c>
      <c r="V14" s="20">
        <f t="shared" si="8"/>
        <v>-402.3958333333321</v>
      </c>
      <c r="W14" s="17">
        <v>21866</v>
      </c>
      <c r="X14" s="20">
        <f t="shared" si="9"/>
        <v>-5136.395833333332</v>
      </c>
      <c r="Y14" s="17">
        <v>21865.52</v>
      </c>
      <c r="Z14" s="20">
        <f t="shared" si="10"/>
        <v>-5136.875833333332</v>
      </c>
    </row>
    <row r="15" spans="1:26" ht="38.25">
      <c r="A15" s="18" t="s">
        <v>8</v>
      </c>
      <c r="B15" s="18" t="s">
        <v>1</v>
      </c>
      <c r="C15" s="19" t="s">
        <v>1</v>
      </c>
      <c r="D15" s="20">
        <v>1087100</v>
      </c>
      <c r="E15" s="20">
        <v>1130400</v>
      </c>
      <c r="F15" s="20">
        <f>F16+F17</f>
        <v>1047431</v>
      </c>
      <c r="G15" s="20">
        <f aca="true" t="shared" si="11" ref="G15:G23">F15/12*9*3.4%</f>
        <v>26709.490500000004</v>
      </c>
      <c r="H15" s="20">
        <f>H16+H17</f>
        <v>28200</v>
      </c>
      <c r="I15" s="20">
        <f t="shared" si="0"/>
        <v>1490.5094999999965</v>
      </c>
      <c r="J15" s="20">
        <v>1130400</v>
      </c>
      <c r="K15" s="20">
        <f t="shared" si="1"/>
        <v>1074140.4905</v>
      </c>
      <c r="L15" s="20">
        <f aca="true" t="shared" si="12" ref="L15:L24">K15/12*7*6.5%</f>
        <v>40727.82693145834</v>
      </c>
      <c r="M15" s="20">
        <f t="shared" si="3"/>
        <v>39669</v>
      </c>
      <c r="N15" s="20">
        <f t="shared" si="4"/>
        <v>-1058.8269314583376</v>
      </c>
      <c r="O15" s="20">
        <f t="shared" si="5"/>
        <v>-15531.682568541495</v>
      </c>
      <c r="P15" s="20">
        <v>1131720</v>
      </c>
      <c r="Q15" s="22">
        <f aca="true" t="shared" si="13" ref="Q15:Q23">(K15+L15)/12*4*10%</f>
        <v>37162.27724771528</v>
      </c>
      <c r="R15" s="20">
        <v>38500</v>
      </c>
      <c r="S15" s="22">
        <f t="shared" si="6"/>
        <v>1337.722752284717</v>
      </c>
      <c r="T15" s="20">
        <f t="shared" si="7"/>
        <v>1152030.5946791738</v>
      </c>
      <c r="U15" s="20">
        <v>1170220</v>
      </c>
      <c r="V15" s="20">
        <f t="shared" si="8"/>
        <v>18189.40532082622</v>
      </c>
      <c r="W15" s="20">
        <v>1170220</v>
      </c>
      <c r="X15" s="20">
        <f t="shared" si="9"/>
        <v>18189.40532082622</v>
      </c>
      <c r="Y15" s="20">
        <v>1162454.6</v>
      </c>
      <c r="Z15" s="20">
        <f t="shared" si="10"/>
        <v>10424.005320826313</v>
      </c>
    </row>
    <row r="16" spans="1:26" ht="38.25" outlineLevel="1">
      <c r="A16" s="15" t="s">
        <v>8</v>
      </c>
      <c r="B16" s="15"/>
      <c r="C16" s="16" t="s">
        <v>5</v>
      </c>
      <c r="D16" s="17">
        <v>810100</v>
      </c>
      <c r="E16" s="17">
        <v>842350</v>
      </c>
      <c r="F16" s="17">
        <v>780500</v>
      </c>
      <c r="G16" s="20">
        <f t="shared" si="11"/>
        <v>19902.75</v>
      </c>
      <c r="H16" s="17">
        <v>21000</v>
      </c>
      <c r="I16" s="20">
        <f t="shared" si="0"/>
        <v>1097.25</v>
      </c>
      <c r="J16" s="17">
        <v>842350</v>
      </c>
      <c r="K16" s="20">
        <f t="shared" si="1"/>
        <v>800402.75</v>
      </c>
      <c r="L16" s="20">
        <f t="shared" si="12"/>
        <v>30348.604270833337</v>
      </c>
      <c r="M16" s="20">
        <f t="shared" si="3"/>
        <v>29600</v>
      </c>
      <c r="N16" s="20">
        <f t="shared" si="4"/>
        <v>-748.6042708333371</v>
      </c>
      <c r="O16" s="20">
        <f t="shared" si="5"/>
        <v>-11598.645729166688</v>
      </c>
      <c r="P16" s="17">
        <v>843335</v>
      </c>
      <c r="Q16" s="22">
        <f t="shared" si="13"/>
        <v>27691.71180902778</v>
      </c>
      <c r="R16" s="17">
        <v>28700</v>
      </c>
      <c r="S16" s="22">
        <f t="shared" si="6"/>
        <v>1008.28819097222</v>
      </c>
      <c r="T16" s="20">
        <f t="shared" si="7"/>
        <v>858443.0660798611</v>
      </c>
      <c r="U16" s="17">
        <v>872035</v>
      </c>
      <c r="V16" s="20">
        <f t="shared" si="8"/>
        <v>13591.933920138865</v>
      </c>
      <c r="W16" s="17">
        <v>872035</v>
      </c>
      <c r="X16" s="20">
        <f t="shared" si="9"/>
        <v>13591.933920138865</v>
      </c>
      <c r="Y16" s="17">
        <v>871982.63</v>
      </c>
      <c r="Z16" s="20">
        <f t="shared" si="10"/>
        <v>13539.56392013887</v>
      </c>
    </row>
    <row r="17" spans="1:26" ht="38.25" outlineLevel="1">
      <c r="A17" s="15" t="s">
        <v>8</v>
      </c>
      <c r="B17" s="15"/>
      <c r="C17" s="16" t="s">
        <v>6</v>
      </c>
      <c r="D17" s="17">
        <v>277000</v>
      </c>
      <c r="E17" s="17">
        <v>288050</v>
      </c>
      <c r="F17" s="17">
        <f>F16*34.2%</f>
        <v>266931</v>
      </c>
      <c r="G17" s="20">
        <f t="shared" si="11"/>
        <v>6806.740500000001</v>
      </c>
      <c r="H17" s="17">
        <v>7200</v>
      </c>
      <c r="I17" s="20">
        <f t="shared" si="0"/>
        <v>393.2594999999992</v>
      </c>
      <c r="J17" s="17">
        <v>288050</v>
      </c>
      <c r="K17" s="20">
        <f t="shared" si="1"/>
        <v>273737.7405</v>
      </c>
      <c r="L17" s="20">
        <f t="shared" si="12"/>
        <v>10379.222660625</v>
      </c>
      <c r="M17" s="20">
        <f t="shared" si="3"/>
        <v>10069</v>
      </c>
      <c r="N17" s="20">
        <f t="shared" si="4"/>
        <v>-310.2226606250006</v>
      </c>
      <c r="O17" s="20">
        <f t="shared" si="5"/>
        <v>-3933.0368393749814</v>
      </c>
      <c r="P17" s="17">
        <v>288385</v>
      </c>
      <c r="Q17" s="22">
        <f t="shared" si="13"/>
        <v>9470.565438687501</v>
      </c>
      <c r="R17" s="17">
        <v>9800</v>
      </c>
      <c r="S17" s="22">
        <f t="shared" si="6"/>
        <v>329.4345613124988</v>
      </c>
      <c r="T17" s="20">
        <f t="shared" si="7"/>
        <v>293587.5285993125</v>
      </c>
      <c r="U17" s="17">
        <v>298185</v>
      </c>
      <c r="V17" s="20">
        <f t="shared" si="8"/>
        <v>4597.471400687471</v>
      </c>
      <c r="W17" s="17">
        <v>298185</v>
      </c>
      <c r="X17" s="20">
        <f t="shared" si="9"/>
        <v>4597.471400687471</v>
      </c>
      <c r="Y17" s="17">
        <v>290471.97</v>
      </c>
      <c r="Z17" s="20">
        <f t="shared" si="10"/>
        <v>-3115.558599312557</v>
      </c>
    </row>
    <row r="18" spans="1:26" ht="25.5">
      <c r="A18" s="18" t="s">
        <v>9</v>
      </c>
      <c r="B18" s="18"/>
      <c r="C18" s="19" t="s">
        <v>1</v>
      </c>
      <c r="D18" s="20">
        <v>1403500</v>
      </c>
      <c r="E18" s="20">
        <v>1467300</v>
      </c>
      <c r="F18" s="20">
        <f>F19+F20</f>
        <v>1352333.4</v>
      </c>
      <c r="G18" s="20">
        <f t="shared" si="11"/>
        <v>34484.5017</v>
      </c>
      <c r="H18" s="20">
        <f>H19+H20</f>
        <v>36500</v>
      </c>
      <c r="I18" s="20">
        <f t="shared" si="0"/>
        <v>2015.4982999999993</v>
      </c>
      <c r="J18" s="20">
        <v>1467300</v>
      </c>
      <c r="K18" s="20">
        <f t="shared" si="1"/>
        <v>1386817.9016999998</v>
      </c>
      <c r="L18" s="20">
        <f t="shared" si="12"/>
        <v>52583.512106125</v>
      </c>
      <c r="M18" s="20">
        <f t="shared" si="3"/>
        <v>51166.60000000009</v>
      </c>
      <c r="N18" s="20">
        <f t="shared" si="4"/>
        <v>-1416.9121061249098</v>
      </c>
      <c r="O18" s="20">
        <f t="shared" si="5"/>
        <v>-27898.586193875177</v>
      </c>
      <c r="P18" s="20">
        <v>1469810</v>
      </c>
      <c r="Q18" s="22">
        <f t="shared" si="13"/>
        <v>47980.047126870835</v>
      </c>
      <c r="R18" s="20">
        <v>49700</v>
      </c>
      <c r="S18" s="22">
        <f t="shared" si="6"/>
        <v>1719.9528731291648</v>
      </c>
      <c r="T18" s="20">
        <f t="shared" si="7"/>
        <v>1487381.4609329957</v>
      </c>
      <c r="U18" s="20">
        <v>1519510</v>
      </c>
      <c r="V18" s="20">
        <f t="shared" si="8"/>
        <v>32128.53906700434</v>
      </c>
      <c r="W18" s="20">
        <v>1510010</v>
      </c>
      <c r="X18" s="20">
        <f t="shared" si="9"/>
        <v>22628.53906700434</v>
      </c>
      <c r="Y18" s="20">
        <v>1509526.27</v>
      </c>
      <c r="Z18" s="20">
        <f t="shared" si="10"/>
        <v>22144.80906700436</v>
      </c>
    </row>
    <row r="19" spans="1:26" ht="25.5" outlineLevel="1">
      <c r="A19" s="15" t="s">
        <v>9</v>
      </c>
      <c r="B19" s="15"/>
      <c r="C19" s="16" t="s">
        <v>5</v>
      </c>
      <c r="D19" s="17">
        <v>1045800</v>
      </c>
      <c r="E19" s="17">
        <v>1093300</v>
      </c>
      <c r="F19" s="17">
        <v>1007700</v>
      </c>
      <c r="G19" s="20">
        <f t="shared" si="11"/>
        <v>25696.350000000002</v>
      </c>
      <c r="H19" s="17">
        <v>27200</v>
      </c>
      <c r="I19" s="20">
        <f t="shared" si="0"/>
        <v>1503.6499999999978</v>
      </c>
      <c r="J19" s="17">
        <v>1093300</v>
      </c>
      <c r="K19" s="20">
        <f t="shared" si="1"/>
        <v>1033396.35</v>
      </c>
      <c r="L19" s="20">
        <f t="shared" si="12"/>
        <v>39182.9449375</v>
      </c>
      <c r="M19" s="20">
        <f t="shared" si="3"/>
        <v>38100</v>
      </c>
      <c r="N19" s="20">
        <f t="shared" si="4"/>
        <v>-1082.9449374999967</v>
      </c>
      <c r="O19" s="20">
        <f t="shared" si="5"/>
        <v>-20720.70506249997</v>
      </c>
      <c r="P19" s="17">
        <v>1095170</v>
      </c>
      <c r="Q19" s="22">
        <f t="shared" si="13"/>
        <v>35752.643164583336</v>
      </c>
      <c r="R19" s="17">
        <v>37035</v>
      </c>
      <c r="S19" s="22">
        <f t="shared" si="6"/>
        <v>1282.3568354166637</v>
      </c>
      <c r="T19" s="20">
        <f t="shared" si="7"/>
        <v>1108331.9381020833</v>
      </c>
      <c r="U19" s="17">
        <v>1132205</v>
      </c>
      <c r="V19" s="20">
        <f t="shared" si="8"/>
        <v>23873.06189791672</v>
      </c>
      <c r="W19" s="17">
        <v>1132205</v>
      </c>
      <c r="X19" s="20">
        <f t="shared" si="9"/>
        <v>23873.06189791672</v>
      </c>
      <c r="Y19" s="17">
        <v>1132200.53</v>
      </c>
      <c r="Z19" s="20">
        <f t="shared" si="10"/>
        <v>23868.591897916747</v>
      </c>
    </row>
    <row r="20" spans="1:26" ht="25.5" outlineLevel="1">
      <c r="A20" s="15" t="s">
        <v>9</v>
      </c>
      <c r="B20" s="15"/>
      <c r="C20" s="16" t="s">
        <v>6</v>
      </c>
      <c r="D20" s="17">
        <v>357700</v>
      </c>
      <c r="E20" s="17">
        <v>374000</v>
      </c>
      <c r="F20" s="17">
        <f>F19*34.2%</f>
        <v>344633.4</v>
      </c>
      <c r="G20" s="20">
        <f t="shared" si="11"/>
        <v>8788.1517</v>
      </c>
      <c r="H20" s="17">
        <v>9300</v>
      </c>
      <c r="I20" s="20">
        <f t="shared" si="0"/>
        <v>511.84829999999965</v>
      </c>
      <c r="J20" s="17">
        <v>374000</v>
      </c>
      <c r="K20" s="20">
        <f t="shared" si="1"/>
        <v>353421.5517</v>
      </c>
      <c r="L20" s="20">
        <f t="shared" si="12"/>
        <v>13400.567168625</v>
      </c>
      <c r="M20" s="20">
        <f t="shared" si="3"/>
        <v>13066.599999999977</v>
      </c>
      <c r="N20" s="20">
        <f t="shared" si="4"/>
        <v>-333.967168625024</v>
      </c>
      <c r="O20" s="20">
        <f t="shared" si="5"/>
        <v>-7177.881131374976</v>
      </c>
      <c r="P20" s="17">
        <v>374640</v>
      </c>
      <c r="Q20" s="22">
        <f t="shared" si="13"/>
        <v>12227.4039622875</v>
      </c>
      <c r="R20" s="17">
        <v>12665</v>
      </c>
      <c r="S20" s="22">
        <f t="shared" si="6"/>
        <v>437.5960377124993</v>
      </c>
      <c r="T20" s="20">
        <f t="shared" si="7"/>
        <v>379049.52283091255</v>
      </c>
      <c r="U20" s="17">
        <v>387305</v>
      </c>
      <c r="V20" s="20">
        <f t="shared" si="8"/>
        <v>8255.477169087448</v>
      </c>
      <c r="W20" s="17">
        <v>377805</v>
      </c>
      <c r="X20" s="20">
        <f t="shared" si="9"/>
        <v>-1244.5228309125523</v>
      </c>
      <c r="Y20" s="17">
        <v>377325.74</v>
      </c>
      <c r="Z20" s="20">
        <f t="shared" si="10"/>
        <v>-1723.7828309125616</v>
      </c>
    </row>
    <row r="21" spans="1:26" ht="12.75">
      <c r="A21" s="4" t="s">
        <v>7</v>
      </c>
      <c r="B21" s="9"/>
      <c r="C21" s="7" t="s">
        <v>1</v>
      </c>
      <c r="D21" s="12">
        <v>1977600</v>
      </c>
      <c r="E21" s="12">
        <v>2030200</v>
      </c>
      <c r="F21" s="12">
        <f>F22+F23</f>
        <v>1966030</v>
      </c>
      <c r="G21" s="20">
        <f t="shared" si="11"/>
        <v>50133.76500000001</v>
      </c>
      <c r="H21" s="12">
        <f>E21-D21</f>
        <v>52600</v>
      </c>
      <c r="I21" s="20">
        <f t="shared" si="0"/>
        <v>2466.2349999999933</v>
      </c>
      <c r="J21" s="12">
        <v>2030200</v>
      </c>
      <c r="K21" s="20">
        <f t="shared" si="1"/>
        <v>2016163.765</v>
      </c>
      <c r="L21" s="20">
        <f t="shared" si="12"/>
        <v>76446.20942291667</v>
      </c>
      <c r="M21" s="20">
        <f t="shared" si="3"/>
        <v>11570</v>
      </c>
      <c r="N21" s="20">
        <f t="shared" si="4"/>
        <v>-64876.20942291667</v>
      </c>
      <c r="O21" s="20">
        <f t="shared" si="5"/>
        <v>62409.97442291654</v>
      </c>
      <c r="P21" s="12">
        <v>2030200</v>
      </c>
      <c r="Q21" s="22">
        <f t="shared" si="13"/>
        <v>69753.66581409721</v>
      </c>
      <c r="R21" s="12">
        <v>72200</v>
      </c>
      <c r="S21" s="22">
        <f t="shared" si="6"/>
        <v>2446.334185902786</v>
      </c>
      <c r="T21" s="20">
        <f t="shared" si="7"/>
        <v>2162363.640237014</v>
      </c>
      <c r="U21" s="12">
        <v>2102400</v>
      </c>
      <c r="V21" s="20">
        <f t="shared" si="8"/>
        <v>-59963.64023701381</v>
      </c>
      <c r="W21" s="12">
        <v>1984756.02</v>
      </c>
      <c r="X21" s="20">
        <f t="shared" si="9"/>
        <v>-177607.6202370138</v>
      </c>
      <c r="Y21" s="12">
        <v>1924593.09</v>
      </c>
      <c r="Z21" s="20">
        <f t="shared" si="10"/>
        <v>-237770.55023701373</v>
      </c>
    </row>
    <row r="22" spans="1:26" ht="12.75" outlineLevel="1">
      <c r="A22" s="3" t="s">
        <v>7</v>
      </c>
      <c r="B22" s="3"/>
      <c r="C22" s="6" t="s">
        <v>5</v>
      </c>
      <c r="D22" s="11">
        <v>1473600</v>
      </c>
      <c r="E22" s="11">
        <v>1512800</v>
      </c>
      <c r="F22" s="11">
        <v>1465000</v>
      </c>
      <c r="G22" s="20">
        <f>F22/12*9*3.4%</f>
        <v>37357.5</v>
      </c>
      <c r="H22" s="11">
        <f>E22-D22</f>
        <v>39200</v>
      </c>
      <c r="I22" s="20">
        <f t="shared" si="0"/>
        <v>1842.5</v>
      </c>
      <c r="J22" s="11">
        <v>1512800</v>
      </c>
      <c r="K22" s="20">
        <f t="shared" si="1"/>
        <v>1502357.5</v>
      </c>
      <c r="L22" s="20">
        <f t="shared" si="12"/>
        <v>56964.38854166667</v>
      </c>
      <c r="M22" s="20">
        <f t="shared" si="3"/>
        <v>8600</v>
      </c>
      <c r="N22" s="20">
        <f t="shared" si="4"/>
        <v>-48364.38854166667</v>
      </c>
      <c r="O22" s="20">
        <f t="shared" si="5"/>
        <v>46521.88854166656</v>
      </c>
      <c r="P22" s="11">
        <v>1512800</v>
      </c>
      <c r="Q22" s="22">
        <f t="shared" si="13"/>
        <v>51977.39628472222</v>
      </c>
      <c r="R22" s="11">
        <v>53800</v>
      </c>
      <c r="S22" s="22">
        <f t="shared" si="6"/>
        <v>1822.603715277779</v>
      </c>
      <c r="T22" s="20">
        <f t="shared" si="7"/>
        <v>1611299.2848263888</v>
      </c>
      <c r="U22" s="11">
        <v>1566600</v>
      </c>
      <c r="V22" s="20">
        <f t="shared" si="8"/>
        <v>-44699.284826388815</v>
      </c>
      <c r="W22" s="11">
        <v>1452325</v>
      </c>
      <c r="X22" s="20">
        <f t="shared" si="9"/>
        <v>-158974.28482638882</v>
      </c>
      <c r="Y22" s="11">
        <v>1432656.42</v>
      </c>
      <c r="Z22" s="20">
        <f t="shared" si="10"/>
        <v>-178642.8648263889</v>
      </c>
    </row>
    <row r="23" spans="1:26" ht="12.75" outlineLevel="1">
      <c r="A23" s="3" t="s">
        <v>7</v>
      </c>
      <c r="B23" s="3"/>
      <c r="C23" s="6" t="s">
        <v>6</v>
      </c>
      <c r="D23" s="11">
        <v>504000</v>
      </c>
      <c r="E23" s="11">
        <v>517400</v>
      </c>
      <c r="F23" s="17">
        <f>F22*34.2%</f>
        <v>501030.00000000006</v>
      </c>
      <c r="G23" s="20">
        <f t="shared" si="11"/>
        <v>12776.265000000003</v>
      </c>
      <c r="H23" s="11">
        <f>E23-D23</f>
        <v>13400</v>
      </c>
      <c r="I23" s="20">
        <f t="shared" si="0"/>
        <v>623.734999999997</v>
      </c>
      <c r="J23" s="11">
        <v>517400</v>
      </c>
      <c r="K23" s="20">
        <f t="shared" si="1"/>
        <v>513806.2650000001</v>
      </c>
      <c r="L23" s="20">
        <f t="shared" si="12"/>
        <v>19481.82088125</v>
      </c>
      <c r="M23" s="20">
        <f t="shared" si="3"/>
        <v>2969.999999999942</v>
      </c>
      <c r="N23" s="20">
        <f t="shared" si="4"/>
        <v>-16511.82088125006</v>
      </c>
      <c r="O23" s="20">
        <f t="shared" si="5"/>
        <v>15888.085881250096</v>
      </c>
      <c r="P23" s="11">
        <v>517400</v>
      </c>
      <c r="Q23" s="22">
        <f t="shared" si="13"/>
        <v>17776.269529375004</v>
      </c>
      <c r="R23" s="11">
        <v>18400</v>
      </c>
      <c r="S23" s="22">
        <f t="shared" si="6"/>
        <v>623.7304706249961</v>
      </c>
      <c r="T23" s="20">
        <f t="shared" si="7"/>
        <v>551064.3554106251</v>
      </c>
      <c r="U23" s="11">
        <v>535800</v>
      </c>
      <c r="V23" s="20">
        <f t="shared" si="8"/>
        <v>-15264.35541062511</v>
      </c>
      <c r="W23" s="11">
        <v>532431.02</v>
      </c>
      <c r="X23" s="20">
        <f t="shared" si="9"/>
        <v>-18633.33541062509</v>
      </c>
      <c r="Y23" s="11">
        <v>491936.67</v>
      </c>
      <c r="Z23" s="20">
        <f t="shared" si="10"/>
        <v>-59127.68541062513</v>
      </c>
    </row>
    <row r="24" spans="1:26" ht="13.5">
      <c r="A24" s="5" t="s">
        <v>20</v>
      </c>
      <c r="B24" s="10"/>
      <c r="C24" s="8"/>
      <c r="D24" s="14">
        <f>D8+D15+D18+D21</f>
        <v>8978150</v>
      </c>
      <c r="E24" s="13">
        <f>E8+E15+E18+E21</f>
        <v>9250350</v>
      </c>
      <c r="F24" s="13">
        <f>F8+F15+F18+F21</f>
        <v>8715753.568</v>
      </c>
      <c r="G24" s="13">
        <f>G8+G15+G18+G21</f>
        <v>111327.75720000002</v>
      </c>
      <c r="H24" s="14">
        <f>H8+H15+H18+H21</f>
        <v>229800</v>
      </c>
      <c r="I24" s="20">
        <f t="shared" si="0"/>
        <v>118472.24279999998</v>
      </c>
      <c r="J24" s="13">
        <f>J8+J15+J18+J21</f>
        <v>9245350</v>
      </c>
      <c r="K24" s="20">
        <f t="shared" si="1"/>
        <v>8827081.3252</v>
      </c>
      <c r="L24" s="20">
        <f t="shared" si="12"/>
        <v>334693.5002471667</v>
      </c>
      <c r="M24" s="20">
        <f t="shared" si="3"/>
        <v>262396.43200000003</v>
      </c>
      <c r="N24" s="20">
        <f t="shared" si="4"/>
        <v>-72297.0682471667</v>
      </c>
      <c r="O24" s="20">
        <f t="shared" si="5"/>
        <v>-83575.1745528318</v>
      </c>
      <c r="P24" s="13">
        <f>P8+P15+P18+P21</f>
        <v>9249180</v>
      </c>
      <c r="Q24" s="13">
        <f>Q8+Q15+Q18+Q21</f>
        <v>154895.99018868332</v>
      </c>
      <c r="R24" s="14">
        <f>R8+R15+R18+R21</f>
        <v>315100</v>
      </c>
      <c r="S24" s="22">
        <f t="shared" si="6"/>
        <v>160204.00981131668</v>
      </c>
      <c r="T24" s="20">
        <f>K24+L24+Q24</f>
        <v>9316670.81563585</v>
      </c>
      <c r="U24" s="13">
        <f>U8+U15+U18+U21</f>
        <v>9429780</v>
      </c>
      <c r="V24" s="20">
        <f t="shared" si="8"/>
        <v>113109.18436414935</v>
      </c>
      <c r="W24" s="13">
        <f>W8+W15+W18+W21</f>
        <v>9243227.02</v>
      </c>
      <c r="X24" s="20">
        <f>W24-T24</f>
        <v>-73443.7956358511</v>
      </c>
      <c r="Y24" s="13">
        <f>Y8+Y15+Y18+Y21</f>
        <v>9174756.02</v>
      </c>
      <c r="Z24" s="20">
        <f>Y24-T24</f>
        <v>-141914.7956358511</v>
      </c>
    </row>
    <row r="25" spans="1:26" ht="13.5">
      <c r="A25" s="5" t="s">
        <v>16</v>
      </c>
      <c r="B25" s="10"/>
      <c r="C25" s="8" t="s">
        <v>5</v>
      </c>
      <c r="D25" s="13">
        <f aca="true" t="shared" si="14" ref="D25:H26">D9+D11+D16+D19+D22+D13</f>
        <v>6690100</v>
      </c>
      <c r="E25" s="13">
        <f t="shared" si="14"/>
        <v>6892950</v>
      </c>
      <c r="F25" s="13">
        <f t="shared" si="14"/>
        <v>6494604</v>
      </c>
      <c r="G25" s="13">
        <f t="shared" si="14"/>
        <v>82956.6</v>
      </c>
      <c r="H25" s="13">
        <f t="shared" si="14"/>
        <v>171300</v>
      </c>
      <c r="I25" s="20">
        <f t="shared" si="0"/>
        <v>88343.4</v>
      </c>
      <c r="J25" s="13">
        <f aca="true" t="shared" si="15" ref="J25:M26">J9+J11+J16+J19+J22+J13</f>
        <v>6892950</v>
      </c>
      <c r="K25" s="13">
        <f t="shared" si="15"/>
        <v>6577560.6</v>
      </c>
      <c r="L25" s="13">
        <f t="shared" si="15"/>
        <v>187947.55525000003</v>
      </c>
      <c r="M25" s="13">
        <f t="shared" si="15"/>
        <v>195496</v>
      </c>
      <c r="N25" s="20">
        <f t="shared" si="4"/>
        <v>7548.444749999966</v>
      </c>
      <c r="O25" s="20">
        <f t="shared" si="5"/>
        <v>-127441.84475000016</v>
      </c>
      <c r="P25" s="13">
        <f aca="true" t="shared" si="16" ref="P25:R26">P9+P11+P16+P19+P22+P13</f>
        <v>6895805</v>
      </c>
      <c r="Q25" s="13">
        <f>Q9+Q11+Q16+Q19+Q22+Q13</f>
        <v>115421.75125833333</v>
      </c>
      <c r="R25" s="13">
        <f t="shared" si="16"/>
        <v>234835</v>
      </c>
      <c r="S25" s="22">
        <f t="shared" si="6"/>
        <v>119413.24874166667</v>
      </c>
      <c r="T25" s="20">
        <f>K25+L25+Q25</f>
        <v>6880929.906508333</v>
      </c>
      <c r="U25" s="13">
        <f>U9+U11+U16+U19+U22+U13</f>
        <v>7030640</v>
      </c>
      <c r="V25" s="20">
        <f t="shared" si="8"/>
        <v>149710.09349166695</v>
      </c>
      <c r="W25" s="13">
        <f>W9+W11+W16+W19+W22+W13</f>
        <v>6903595</v>
      </c>
      <c r="X25" s="20">
        <f>W25-T25</f>
        <v>22665.09349166695</v>
      </c>
      <c r="Y25" s="13">
        <f>Y9+Y11+Y16+Y19+Y22+Y13</f>
        <v>6883821.76</v>
      </c>
      <c r="Z25" s="20">
        <f t="shared" si="10"/>
        <v>2891.8534916667268</v>
      </c>
    </row>
    <row r="26" spans="1:26" ht="13.5">
      <c r="A26" s="5" t="s">
        <v>17</v>
      </c>
      <c r="B26" s="10"/>
      <c r="C26" s="8" t="s">
        <v>6</v>
      </c>
      <c r="D26" s="13">
        <f t="shared" si="14"/>
        <v>2288050</v>
      </c>
      <c r="E26" s="13">
        <f t="shared" si="14"/>
        <v>2357400</v>
      </c>
      <c r="F26" s="13">
        <f t="shared" si="14"/>
        <v>2221149.568</v>
      </c>
      <c r="G26" s="13">
        <f t="shared" si="14"/>
        <v>28371.157200000005</v>
      </c>
      <c r="H26" s="13">
        <f t="shared" si="14"/>
        <v>58500</v>
      </c>
      <c r="I26" s="20">
        <f t="shared" si="0"/>
        <v>30128.842799999995</v>
      </c>
      <c r="J26" s="13">
        <f t="shared" si="15"/>
        <v>2352400</v>
      </c>
      <c r="K26" s="13">
        <f t="shared" si="15"/>
        <v>2249520.7252</v>
      </c>
      <c r="L26" s="13">
        <f t="shared" si="15"/>
        <v>64277.96910383334</v>
      </c>
      <c r="M26" s="13">
        <f t="shared" si="15"/>
        <v>66900.4319999998</v>
      </c>
      <c r="N26" s="20">
        <f t="shared" si="4"/>
        <v>2622.4628961664566</v>
      </c>
      <c r="O26" s="20">
        <f t="shared" si="5"/>
        <v>-38601.305696166586</v>
      </c>
      <c r="P26" s="13">
        <f t="shared" si="16"/>
        <v>2353375</v>
      </c>
      <c r="Q26" s="13">
        <f>Q10+Q12+Q17+Q20+Q23+Q14</f>
        <v>39474.23893035001</v>
      </c>
      <c r="R26" s="13">
        <f t="shared" si="16"/>
        <v>80265</v>
      </c>
      <c r="S26" s="22">
        <f t="shared" si="6"/>
        <v>40790.76106964999</v>
      </c>
      <c r="T26" s="20">
        <f>K26+L26+Q26</f>
        <v>2353272.9332341836</v>
      </c>
      <c r="U26" s="13">
        <f>U10+U12+U17+U20+U23+U14</f>
        <v>2399140</v>
      </c>
      <c r="V26" s="20">
        <f t="shared" si="8"/>
        <v>45867.06676581642</v>
      </c>
      <c r="W26" s="13">
        <f>W10+W12+W17+W20+W23+W14</f>
        <v>2339632.02</v>
      </c>
      <c r="X26" s="20">
        <f t="shared" si="9"/>
        <v>-13640.913234183565</v>
      </c>
      <c r="Y26" s="13">
        <f>Y10+Y12+Y17+Y20+Y23+Y14</f>
        <v>2290934.2600000002</v>
      </c>
      <c r="Z26" s="20">
        <f t="shared" si="10"/>
        <v>-62338.67323418334</v>
      </c>
    </row>
    <row r="27" spans="1:26" ht="13.5">
      <c r="A27" s="5" t="s">
        <v>1</v>
      </c>
      <c r="B27" s="10"/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>
      <c r="A28" s="5" t="s">
        <v>1</v>
      </c>
      <c r="B28" s="10"/>
      <c r="C28" s="8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7" ht="42.75" customHeight="1">
      <c r="A29" s="28" t="s">
        <v>82</v>
      </c>
      <c r="B29" s="29"/>
      <c r="C29" s="29"/>
      <c r="D29" s="29"/>
      <c r="E29" s="29"/>
      <c r="F29" s="29"/>
      <c r="G29" s="29"/>
    </row>
    <row r="30" ht="42.75" customHeight="1">
      <c r="A30" s="1"/>
    </row>
  </sheetData>
  <sheetProtection/>
  <mergeCells count="3">
    <mergeCell ref="V1:Y1"/>
    <mergeCell ref="A3:Y3"/>
    <mergeCell ref="A29:G2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2012-10-08T09:46:49Z</cp:lastPrinted>
  <dcterms:created xsi:type="dcterms:W3CDTF">2002-03-11T10:22:12Z</dcterms:created>
  <dcterms:modified xsi:type="dcterms:W3CDTF">2012-10-08T09:47:16Z</dcterms:modified>
  <cp:category/>
  <cp:version/>
  <cp:contentType/>
  <cp:contentStatus/>
</cp:coreProperties>
</file>