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80" windowWidth="15600" windowHeight="9645" activeTab="1"/>
  </bookViews>
  <sheets>
    <sheet name="2019 (3)" sheetId="1" r:id="rId1"/>
    <sheet name="2019(4)" sheetId="2" r:id="rId2"/>
  </sheets>
  <definedNames>
    <definedName name="_xlnm.Print_Area" localSheetId="0">'2019 (3)'!$A$1:$H$381</definedName>
  </definedNames>
  <calcPr fullCalcOnLoad="1"/>
</workbook>
</file>

<file path=xl/sharedStrings.xml><?xml version="1.0" encoding="utf-8"?>
<sst xmlns="http://schemas.openxmlformats.org/spreadsheetml/2006/main" count="1948" uniqueCount="570">
  <si>
    <t>100</t>
  </si>
  <si>
    <t>200</t>
  </si>
  <si>
    <t>300</t>
  </si>
  <si>
    <t>Социальное обеспечение и иные выплаты населению</t>
  </si>
  <si>
    <t>600</t>
  </si>
  <si>
    <t>Предоставление  субсидий  бюджетным,  автономным  учреждениям и иным некоммерческим организациям</t>
  </si>
  <si>
    <t>Пенсии за выслугу лет лицам, замещающим муниципальные должности муниципального образования, муниципальным служащим Александровского муниципального района</t>
  </si>
  <si>
    <t>Подпрограмма  "Обеспечение реализации программы"</t>
  </si>
  <si>
    <t>800</t>
  </si>
  <si>
    <t>Иные бюджетные ассигнования</t>
  </si>
  <si>
    <t>Обеспечение деятельности МКУ "Земля"</t>
  </si>
  <si>
    <t>Социально- культурные мероприятия районного и межпоселенческого значения</t>
  </si>
  <si>
    <t>500</t>
  </si>
  <si>
    <t>Межбюджетные трансферты</t>
  </si>
  <si>
    <t>Непрограммные мероприятия</t>
  </si>
  <si>
    <t xml:space="preserve">Глава муниципального образования </t>
  </si>
  <si>
    <t>Руководитель контрольно-счетной палаты Александровского муниципального района</t>
  </si>
  <si>
    <t xml:space="preserve">Председатель Земского Собрания Александровского муниципального района </t>
  </si>
  <si>
    <t>Члены законодательной (представительной) власти местного самоуправления</t>
  </si>
  <si>
    <t>Обеспечение деятельности казенных и бюджетных учреждений</t>
  </si>
  <si>
    <t>Предоставление субсидий бюджетным, автономным учреждениям и иным некоммерческим организациям</t>
  </si>
  <si>
    <t>Предоставление услуги в сфере дошкольного образования</t>
  </si>
  <si>
    <t/>
  </si>
  <si>
    <t>Составление протоколов об административных правонарушениях</t>
  </si>
  <si>
    <t>Резервные фонды</t>
  </si>
  <si>
    <t>Предоставление услуги по дополнительному образованию детей</t>
  </si>
  <si>
    <t>Подпрограмма "Организация мероприятий межпоселенческого характера по охране окружающей среды на территории Александровского муниципального района"</t>
  </si>
  <si>
    <t>Подпрограмма "Эффективное использование и управление муниципальным имуществом казны   Александровского муниципального района"</t>
  </si>
  <si>
    <t>Подпрограмма "Эффективное использование и управление земельными ресурсами  Александровского муниципального района"</t>
  </si>
  <si>
    <t>Содержание муниципального имущества казны Александровского муниципального района</t>
  </si>
  <si>
    <t>ЦСР</t>
  </si>
  <si>
    <t>ВР</t>
  </si>
  <si>
    <t>Наименование расходов</t>
  </si>
  <si>
    <t>ИТОГО</t>
  </si>
  <si>
    <t>Организация и проведение мероприятий районного и межпоселенческого значения в сфере физической культуры, спорта и туризма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</si>
  <si>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</si>
  <si>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02 0 00 00000</t>
  </si>
  <si>
    <t>03 0  00 00000</t>
  </si>
  <si>
    <t>03 1 00 00000</t>
  </si>
  <si>
    <t>03 1 01 00010</t>
  </si>
  <si>
    <t>03 1 01 00000</t>
  </si>
  <si>
    <t>03 1 01 00020</t>
  </si>
  <si>
    <t>03 2 00 00000</t>
  </si>
  <si>
    <t>03 2 01 00000</t>
  </si>
  <si>
    <t>04 0 00 00000</t>
  </si>
  <si>
    <t>04 1 00 00000</t>
  </si>
  <si>
    <t>04 1 01 00000</t>
  </si>
  <si>
    <t>04 1 01 00050</t>
  </si>
  <si>
    <t>04 1 02 00000</t>
  </si>
  <si>
    <t xml:space="preserve">Муниципальная программа "Эффективное использование и управление муниципальным имуществом Александровского муниципального района" </t>
  </si>
  <si>
    <t>10 1  00 00000</t>
  </si>
  <si>
    <t>10 0  00 00000</t>
  </si>
  <si>
    <t>10 1 01 00000</t>
  </si>
  <si>
    <t>10 1 01 10000</t>
  </si>
  <si>
    <t>10 1 01 20000</t>
  </si>
  <si>
    <t>Основное мероприятие " Повышение эффективности  использования и управления  имуществом казны Александровского муниципального района"</t>
  </si>
  <si>
    <t>10 2 01 00000</t>
  </si>
  <si>
    <t>10 2 00 00000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</si>
  <si>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</si>
  <si>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</si>
  <si>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общего (начального, основного, среднего) образования в общеобразовательных организациях</t>
  </si>
  <si>
    <t>Мероприятия по организации оздоровления и отдыха детей</t>
  </si>
  <si>
    <t>Обеспечение деятельности МБУ "Редакция газеты "Боевой путь""</t>
  </si>
  <si>
    <t>Образование комиссий по делам несовершеннолетних и защите их прав и организация их деятельности</t>
  </si>
  <si>
    <t>Основное мероприятие "Выравнивание бюджетной обеспеченности"</t>
  </si>
  <si>
    <t>Основное мероприятие "Обеспечение деятельности муниципальных органов"</t>
  </si>
  <si>
    <t>Содержание муниципальных органов Александровского муниципального района</t>
  </si>
  <si>
    <t>Основное мероприятие "Обеспечение утилизации и переработки бытовых и промышленных отходов"</t>
  </si>
  <si>
    <t>Основное мероприятие "Обеспечение деятельности (оказание услуг, выполнение работ) муниципальных учреждений (организаций)</t>
  </si>
  <si>
    <t>Обеспечение деятельности руководства и управления в сфере установленных функций органов местного самоуправления</t>
  </si>
  <si>
    <t>91 0 00 00000</t>
  </si>
  <si>
    <t>91 0 00 00010</t>
  </si>
  <si>
    <t>Содержание аппарата контрольно-счетной палаты Александровского муниципального района</t>
  </si>
  <si>
    <t>Содержание аппарата Земского Собрания Александровского муниципального района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</si>
  <si>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</si>
  <si>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</si>
  <si>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"Поддержка социально ориентированных некоммерческих организаций"</t>
  </si>
  <si>
    <t>02 1  00 00000</t>
  </si>
  <si>
    <t>02 1 02 00000</t>
  </si>
  <si>
    <t>02 1 02 40000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</si>
  <si>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</si>
  <si>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"Меры социальной помощи и поддержки отдельных категорий населения Александровского муниципального района Пермского края"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</si>
  <si>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</si>
  <si>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05 0 00 00000</t>
  </si>
  <si>
    <t>Основное мероприятие "Организация и проведение значимых мероприятий в сфере  культуры"</t>
  </si>
  <si>
    <t>Основное мероприятие "Организация и проведение значимых мероприятий  в сфере физической культуры, спорта и туризма"</t>
  </si>
  <si>
    <t>90 0 00 00000</t>
  </si>
  <si>
    <t>Вед</t>
  </si>
  <si>
    <t>Рз, ПР</t>
  </si>
  <si>
    <t>075</t>
  </si>
  <si>
    <t>Управление образования администрации Александровского муниципального района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</si>
  <si>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</si>
  <si>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</si>
  <si>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</si>
  <si>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</si>
  <si>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</si>
  <si>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</si>
  <si>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</si>
  <si>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</si>
  <si>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</si>
  <si>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</si>
  <si>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</si>
  <si>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</si>
  <si>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</si>
  <si>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</si>
  <si>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</si>
  <si>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306</t>
  </si>
  <si>
    <t>Контрольно-счетная палата Александровского муниципального района</t>
  </si>
  <si>
    <t>0100</t>
  </si>
  <si>
    <t>Общегосударственные вопросы</t>
  </si>
  <si>
    <t>0106</t>
  </si>
  <si>
    <t>311</t>
  </si>
  <si>
    <t>Администрация Александровского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</si>
  <si>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</si>
  <si>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</si>
  <si>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</si>
  <si>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</si>
  <si>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</si>
  <si>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</si>
  <si>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</si>
  <si>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</si>
  <si>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</si>
  <si>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</si>
  <si>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</si>
  <si>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</si>
  <si>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</si>
  <si>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</si>
  <si>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</si>
  <si>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</si>
  <si>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</si>
  <si>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</si>
  <si>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0409</t>
  </si>
  <si>
    <t>0412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</si>
  <si>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</si>
  <si>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</si>
  <si>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</si>
  <si>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0600</t>
  </si>
  <si>
    <t>Охрана окружающей среды</t>
  </si>
  <si>
    <t>0605</t>
  </si>
  <si>
    <t>Другие вопросы в области охраны окружающей среды</t>
  </si>
  <si>
    <t>0800</t>
  </si>
  <si>
    <t>0801</t>
  </si>
  <si>
    <t>Культура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</si>
  <si>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</si>
  <si>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</si>
  <si>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</si>
  <si>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</si>
  <si>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</si>
  <si>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</si>
  <si>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</si>
  <si>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</si>
  <si>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</si>
  <si>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</si>
  <si>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331</t>
  </si>
  <si>
    <t>Земское  Собрание Александровского муниципального района</t>
  </si>
  <si>
    <t>0103</t>
  </si>
  <si>
    <t>901</t>
  </si>
  <si>
    <t>Финансовое управление администрации Александровского муниципального района Пермского края</t>
  </si>
  <si>
    <t>1401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</si>
  <si>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</si>
  <si>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</si>
  <si>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поселений</t>
  </si>
  <si>
    <t>Обеспечение мероприятий направленных, на проведение природоохранных мероприятий межпоселенческого характера по охране окружающей среды в Александровском муниципальном районе</t>
  </si>
  <si>
    <t>Муниципальная программа "Социальная поддержка жителей Александровского муниципального района "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</si>
  <si>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 "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</si>
  <si>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района"</t>
  </si>
  <si>
    <t xml:space="preserve">Муниципальная программа "Развитие культуры, спорта и туризма Александровского муниципального района" </t>
  </si>
  <si>
    <t>Подпрограмма "Развитие культуры и молодежной политики  Александровского муниципального района "</t>
  </si>
  <si>
    <t>Муниципальная программа "Развитие культуры, спорта и туризма Александровского муниципального района"</t>
  </si>
  <si>
    <t>Подпрограмма "Развитие физической культуры, спорта и туризма  в Александровском муниципальном районе "</t>
  </si>
  <si>
    <t>Муниципальная программа "Управление муниципальными финансами Александровского муниципального района "</t>
  </si>
  <si>
    <t>93 0 00 00000</t>
  </si>
  <si>
    <t>91 0 00 00050</t>
  </si>
  <si>
    <t>92 0 00 00000</t>
  </si>
  <si>
    <t>06 0 00 00000</t>
  </si>
  <si>
    <t>06 1 00 00000</t>
  </si>
  <si>
    <t>91 0 00 00030</t>
  </si>
  <si>
    <t>91 0 00 00040</t>
  </si>
  <si>
    <t>91 0 00 00020</t>
  </si>
  <si>
    <t>09 0 00 00000</t>
  </si>
  <si>
    <t>09 1 00 00000</t>
  </si>
  <si>
    <t>09 1 01 00000</t>
  </si>
  <si>
    <t>09 1 01 10000</t>
  </si>
  <si>
    <t>95 0 00 00000</t>
  </si>
  <si>
    <t>92 0 00 00100</t>
  </si>
  <si>
    <t>08 0 00 00000</t>
  </si>
  <si>
    <t>08 1 00 00000</t>
  </si>
  <si>
    <t>08 1 01 00000</t>
  </si>
  <si>
    <t>08 1 01 10000</t>
  </si>
  <si>
    <t>08 2 00 00000</t>
  </si>
  <si>
    <t>08 2 01 00000</t>
  </si>
  <si>
    <t>08 2 01 10000</t>
  </si>
  <si>
    <t xml:space="preserve">05 1 00 00000 </t>
  </si>
  <si>
    <t>05 1 01 00000</t>
  </si>
  <si>
    <t xml:space="preserve">05 1 01 10000 </t>
  </si>
  <si>
    <t xml:space="preserve">05 2 00 00000 </t>
  </si>
  <si>
    <t xml:space="preserve">05 2 01 00000 </t>
  </si>
  <si>
    <t xml:space="preserve">05 2 01 10000 </t>
  </si>
  <si>
    <t>92 0 00 00170</t>
  </si>
  <si>
    <t>91 0 00 00060</t>
  </si>
  <si>
    <t>91 0 00 00070</t>
  </si>
  <si>
    <t>07 0 00 00000</t>
  </si>
  <si>
    <t xml:space="preserve">07 2 00 00000 </t>
  </si>
  <si>
    <t>07 2 01 00000</t>
  </si>
  <si>
    <t>07 2 01 00020</t>
  </si>
  <si>
    <t>07 1 00 00000</t>
  </si>
  <si>
    <t>07 1 01 00000</t>
  </si>
  <si>
    <t xml:space="preserve">07 1 01 19010 </t>
  </si>
  <si>
    <t xml:space="preserve">Межбюджетные трансферты общего характера бюджетам бюджетной системы Российской Федерации </t>
  </si>
  <si>
    <t>Резервный фонд администрации Александровского муниципального района</t>
  </si>
  <si>
    <t>0703</t>
  </si>
  <si>
    <t>Дополнительное образование детей</t>
  </si>
  <si>
    <t>01 0 00 00000</t>
  </si>
  <si>
    <t>01 1 00 00000</t>
  </si>
  <si>
    <t>Основное мероприятие "Обеспечение деятельности казенных и бюджетных учреждений"</t>
  </si>
  <si>
    <t>01 1 01 00000</t>
  </si>
  <si>
    <t>01 1 01 2Н020</t>
  </si>
  <si>
    <t>01 1 01 00110</t>
  </si>
  <si>
    <t>01 1 03 00000</t>
  </si>
  <si>
    <t>01 2 00 00000</t>
  </si>
  <si>
    <t>01 2 01 00000</t>
  </si>
  <si>
    <t>01 2 01 00190</t>
  </si>
  <si>
    <t>01 2 03 00000</t>
  </si>
  <si>
    <t>01 3 00 00000</t>
  </si>
  <si>
    <t>01 3 01 00000</t>
  </si>
  <si>
    <t>01 3 01 00130</t>
  </si>
  <si>
    <t>01 3 03 00000</t>
  </si>
  <si>
    <t>01 4 00 00000</t>
  </si>
  <si>
    <t>01 4 01 00000</t>
  </si>
  <si>
    <t>01 4 01 00080</t>
  </si>
  <si>
    <t>01 4 02 00000</t>
  </si>
  <si>
    <t>01 4 02 00150</t>
  </si>
  <si>
    <t>01 4 02 00160</t>
  </si>
  <si>
    <t>Содержание автомобильных дорог общего пользования и дорожных сооружений на них</t>
  </si>
  <si>
    <t>Выполнение работ по ремонту муниципальных автомобильных дорог общего пользования и искусственных сооружений на них</t>
  </si>
  <si>
    <t>11 0 00 00000</t>
  </si>
  <si>
    <t>Осуществление полномочий по созданию и организации деятельности административных комиссий</t>
  </si>
  <si>
    <t xml:space="preserve">Муниципальная программа "Экологическая безопасность Александровского муниципального района" </t>
  </si>
  <si>
    <t>1</t>
  </si>
  <si>
    <t>2</t>
  </si>
  <si>
    <t>4</t>
  </si>
  <si>
    <t>94 0 00 00000</t>
  </si>
  <si>
    <t>Муниципальная программа "Обеспечение безопасности граждан Александровского муниципального района"</t>
  </si>
  <si>
    <t>11 1 00 00000</t>
  </si>
  <si>
    <t>11 1 01 00000</t>
  </si>
  <si>
    <t>11 1 01 00190</t>
  </si>
  <si>
    <t>11 1 02 00000</t>
  </si>
  <si>
    <t>11 1 02 00020</t>
  </si>
  <si>
    <t>11 1 02 00120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</si>
  <si>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</si>
  <si>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</si>
  <si>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Оказание муниципальной услуги по обучению в образовательных учреждениях  дополнительного профессионального образования (повышения квалификации) для специалистов, имеющих среднее профессиональное образование</t>
  </si>
  <si>
    <t>Подпрограмма "Развитие системы воспитания и дополнительного образования Александровского муниципального района"</t>
  </si>
  <si>
    <t>06 1 01 00000</t>
  </si>
  <si>
    <t>06 1 01 10010</t>
  </si>
  <si>
    <t>06 1 02 00000</t>
  </si>
  <si>
    <t>06 1 02 40000</t>
  </si>
  <si>
    <t>Субсидии некоммерческим организациям</t>
  </si>
  <si>
    <t>Молодежная политика</t>
  </si>
  <si>
    <t>Культура, кинематография</t>
  </si>
  <si>
    <t>91 0 00 59300</t>
  </si>
  <si>
    <t>Государственная регистрация актов гражданского состояния</t>
  </si>
  <si>
    <t>Утверждено решением о бюджете</t>
  </si>
  <si>
    <t>Фактически исполнено</t>
  </si>
  <si>
    <t>-</t>
  </si>
  <si>
    <t>0401</t>
  </si>
  <si>
    <t>Общеэкономические вопросы</t>
  </si>
  <si>
    <t>14 0 00 00000</t>
  </si>
  <si>
    <t>Муниципальная программа "Содействие занятости населения в Александровском муниципальном районе Пермского края"</t>
  </si>
  <si>
    <t>Муниципальная программа "Развитие системы образования Александровского муниципального района"</t>
  </si>
  <si>
    <t xml:space="preserve">Подпрограмма  "Развитие системы дошкольного общего образования Александровского муниципального района" </t>
  </si>
  <si>
    <t>Единая субвенция на выполнение отдельных государственных полномочий в сфере образования</t>
  </si>
  <si>
    <t>15 0 00 00000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</si>
  <si>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района</t>
  </si>
  <si>
    <t>15 0 00 SР040</t>
  </si>
  <si>
    <t xml:space="preserve">Подпрограмма  "Развитие системы начального общего, основного общего, среднего общего образования Александровского муниципального района" </t>
  </si>
  <si>
    <t>01 2 01 2Н020</t>
  </si>
  <si>
    <t>01 2 01 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</si>
  <si>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</si>
  <si>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01 5 00 00000</t>
  </si>
  <si>
    <t>Подпрограмма "Развитие системы отдыха, оздоровления и занятости детей и подростков Александровского муниципального района в каникулярный период"</t>
  </si>
  <si>
    <t>01 5 01 00000</t>
  </si>
  <si>
    <t>Основное мероприятие "Организация отдыха, оздоровления и занятости детей и подростков в каникулярное время"</t>
  </si>
  <si>
    <t>01 5 01 00140</t>
  </si>
  <si>
    <t>Мероприятия по организации оздоровления и отдыха детей, районный бюджет</t>
  </si>
  <si>
    <t>01 5 01 2С140</t>
  </si>
  <si>
    <t>Подпрограмма  "Обеспечение реализации программы "Развитие системы образования Александровского муниципального района" и прочие мероприятия в области образования"</t>
  </si>
  <si>
    <t>Основное мероприятие "Обеспечение деятельности управления образования администрации Александровского муниципального района"</t>
  </si>
  <si>
    <t>Обеспечение деятельности МКУ "Финансовый центр образовательных учреждений Александровского муниципального района"</t>
  </si>
  <si>
    <t>01 4 02 2Н020</t>
  </si>
  <si>
    <t xml:space="preserve">Подпрограмма  "Развитие системы дошкольного образования Александровского муниципального района" </t>
  </si>
  <si>
    <t>01 1 03 2С170</t>
  </si>
  <si>
    <t>01 2 03 2С170</t>
  </si>
  <si>
    <t>01 3 03 2С170</t>
  </si>
  <si>
    <t>06 2 00 00000</t>
  </si>
  <si>
    <t>Подпрограмма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 Александровского муниципального района"</t>
  </si>
  <si>
    <t>06 2 01 00000</t>
  </si>
  <si>
    <t>Основное мероприятие "Исполнение переданных государственных полномочий 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</si>
  <si>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2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</si>
  <si>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</si>
  <si>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программа "Реформирование и развитие муниципальной службы Александровского муниципального района"</t>
  </si>
  <si>
    <t>Подпрограмма "Развитие муниципальной службы Александровского муниципального района "</t>
  </si>
  <si>
    <t>Основное мероприятие "Профессиональное развитие муниципальных служащих"</t>
  </si>
  <si>
    <t>Проведение мероприятий по профессиональной переподготовке и повышению квалификации муниципальных служащих</t>
  </si>
  <si>
    <t>91 0 00 2С050</t>
  </si>
  <si>
    <t>91 0 00 2К080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</si>
  <si>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</si>
  <si>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91 0 00 2П040</t>
  </si>
  <si>
    <t>91 0 00 2П060</t>
  </si>
  <si>
    <t>91 0 00 2Т060</t>
  </si>
  <si>
    <t>91 0 00 2С250</t>
  </si>
  <si>
    <t>93 0 00 00210</t>
  </si>
  <si>
    <t>06 2 01 2C070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</si>
  <si>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</si>
  <si>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Осуществление мероприятий для проведения независимой оценки рыночной стоимости объекта</t>
  </si>
  <si>
    <t>10 2 01 20000</t>
  </si>
  <si>
    <t>10 2 02 00000</t>
  </si>
  <si>
    <t>Основное мероприятие "Комплексные кадастровые работы"</t>
  </si>
  <si>
    <t>10 2 02 40000</t>
  </si>
  <si>
    <t>Проведение комплексных кадастровых работ</t>
  </si>
  <si>
    <t>Подпрограмма "Общественная безопасность и профилактика правонарушений  в Александровском муниципальном районе"</t>
  </si>
  <si>
    <t>04 1 02 00090</t>
  </si>
  <si>
    <t>Обеспечение деятельности МКУ "Единая дежурная диспетчерская служба Александровского муниципального района" в области защиты населения и территорий от чрезвычайных ситуаций природного и техногенного характера</t>
  </si>
  <si>
    <t>Муниципальная программа "Обеспечение безопасности граждан Александровского муниципального района "</t>
  </si>
  <si>
    <t>Подпрограмма "Общественная безопасность и профилактика правонарушений  в Александровском муниципальном районе "</t>
  </si>
  <si>
    <t>Основное мероприятие "Снижение доли преступлений в общественных местах"</t>
  </si>
  <si>
    <t>Обеспечение охраны общественного порядка на территории Александровского муниципального района</t>
  </si>
  <si>
    <t>14 2 00 00000</t>
  </si>
  <si>
    <t>Подпрограмма "Улучшение условий и охраны труда, развитие социального партнерства в Александровском муниципальном районе Пермского края"</t>
  </si>
  <si>
    <t>14 2 01 00000</t>
  </si>
  <si>
    <t>Основное мероприятие "Содействие улучшению условий и охраны труда в Александровском муниципальном районе"</t>
  </si>
  <si>
    <t>14 2 01 00030</t>
  </si>
  <si>
    <t xml:space="preserve">Проведение муниципальных конкурсов по вопросам охраны труда </t>
  </si>
  <si>
    <t>Муниципальная программа "Развитие сельского хозяйства и устойчивое развитие сельских территорий в Александровском муниципальном районе Пермского края "</t>
  </si>
  <si>
    <t>Подпрограмма "Развитие сельского хозяйства в Александровском муниципальном районе Пермского края"</t>
  </si>
  <si>
    <t>Основное мероприятие "Освоение внутреннего рынка сбыта за счет развития ресурсного потенциала сельскохозяйственных товаропроизводителей"</t>
  </si>
  <si>
    <t>Организация выставочно-ярмарочной деятельности на муниципальном уровне</t>
  </si>
  <si>
    <t>Муниципальная программа "Развитие инфраструктуры Александровского муниципального района и градостроительства"</t>
  </si>
  <si>
    <t>Подпрограмма "Развитие дорожно-транспортной инфраструктуры Александровского муниципального района"</t>
  </si>
  <si>
    <t>Основное мероприятие "Муниципальный дорожный фонд Александровского муниципального района"</t>
  </si>
  <si>
    <t>Муниципальная программа "Привлечение инвестиций и развитие потребительского рынка в Александровском муниципальном районе Пермского края "</t>
  </si>
  <si>
    <t>Подпрограмма "Развитие малого и среднего предпринимательства в Александровском муниципальном районе Пермского края"</t>
  </si>
  <si>
    <t>Основное мероприятие "Укрепление социального статуса, повышение престижа и этики предпринимательства"</t>
  </si>
  <si>
    <t>Проведение мероприятий, посвященных Дню российского предпринимательства</t>
  </si>
  <si>
    <t>03 1 03 00000</t>
  </si>
  <si>
    <t>03 1 03 00060</t>
  </si>
  <si>
    <t>Проведение муниципальных конкурсов, направленных на популяризацию молодежного предпринимательства</t>
  </si>
  <si>
    <t>Подпрограмма "Развитие сферы торговли в Александровском муниципальном районе Пермского края"</t>
  </si>
  <si>
    <t>Основное мероприятие " Формирование современной инфраструктуры розничной торговли и повышение территориальной доступности торговых объектов для населения"</t>
  </si>
  <si>
    <t>03 2 01 00070</t>
  </si>
  <si>
    <t>03 3 00 00000</t>
  </si>
  <si>
    <t>Подпрограмма "Защита прав потребителей в Александровском муниципальном районе Пермского края"</t>
  </si>
  <si>
    <t>03 3 01 00000</t>
  </si>
  <si>
    <t>Основное мероприятие "Повышение уровня правовой грамотности и информированности населения по вопросам защиты прав потребителей"</t>
  </si>
  <si>
    <t>03 3 01 00100</t>
  </si>
  <si>
    <t>Проведение мероприятий, посвященных Всемирному дню защиты прав потребителей</t>
  </si>
  <si>
    <t>03 3 01 00110</t>
  </si>
  <si>
    <t xml:space="preserve">Проведение муниципальных конкурсов в области защиты прав потребителей </t>
  </si>
  <si>
    <t>0500</t>
  </si>
  <si>
    <t>Жилищно-коммунальное хозяйство</t>
  </si>
  <si>
    <t>Капитальные вложения в объекты государственной (муниципальной) собственности</t>
  </si>
  <si>
    <t>Основное мероприятие " Проведение природоохранных мероприятий межпоселенческого характера по охране окружающей среды в Александровском муниципальном районе"</t>
  </si>
  <si>
    <t>06 1 02 2С240</t>
  </si>
  <si>
    <t>Основное мероприятие "Исполнение переданных государственных полномочий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</si>
  <si>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2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</si>
  <si>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</si>
  <si>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13 0 00 00000</t>
  </si>
  <si>
    <t>Реализация проектов инициативного бюджетирования Александровского муниципального района</t>
  </si>
  <si>
    <t>13 0 01 00000</t>
  </si>
  <si>
    <t>Софинансирование проектов инициативного бюджетирования</t>
  </si>
  <si>
    <t>07 2 01 2Ц320</t>
  </si>
  <si>
    <t>Обслуживание 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</si>
  <si>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Подпрограмма "Повышение финансовой устойчивости местных бюджетов"</t>
  </si>
  <si>
    <t>Иные безвозмездные и безвозвратные перечисления</t>
  </si>
  <si>
    <t>95 0 00 00250</t>
  </si>
  <si>
    <t>Иные межбюджетные трансферты бюджетам поселений из бюджета муниципального района</t>
  </si>
  <si>
    <t xml:space="preserve">Подпрограмма  "Развитие системы начального общего, основного общего, среднего общего образования Александровского муниципального района» </t>
  </si>
  <si>
    <t>93 0 00 00230</t>
  </si>
  <si>
    <t>Расходы на оказание помощи пострадавшим от пожара</t>
  </si>
  <si>
    <t>11 1 02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</si>
  <si>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</si>
  <si>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0503</t>
  </si>
  <si>
    <t>Благоустройство</t>
  </si>
  <si>
    <t>13 0 01 SP080</t>
  </si>
  <si>
    <t>06 1 02 51350</t>
  </si>
  <si>
    <t>Обеспечение жильем отдельных категорий граждан, установленных Федеральным законом от 12 января 1995 г. " 5-ФЗ "О ветеранах"</t>
  </si>
  <si>
    <t>06 3 00 00000</t>
  </si>
  <si>
    <t>Подпрограмма "Обеспечение жильем молодых семей в Александровском муниципальном районе"</t>
  </si>
  <si>
    <t>06 3 01 00000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</si>
  <si>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район"</t>
  </si>
  <si>
    <t>06 3 01 2C020</t>
  </si>
  <si>
    <t>Обеспечение жильем молодых семей</t>
  </si>
  <si>
    <t>06 3 01 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</si>
  <si>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</si>
  <si>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</si>
  <si>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</si>
  <si>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</si>
  <si>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</si>
  <si>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07 3 00 00000</t>
  </si>
  <si>
    <t>07 3 01 00000</t>
  </si>
  <si>
    <t>07 3 01 00010</t>
  </si>
  <si>
    <t>Исполнение обязательств по обслуживанию муниципального долга Александровского муниципального района</t>
  </si>
  <si>
    <t>700</t>
  </si>
  <si>
    <t>Обслуживание государственного (муниципального) долга</t>
  </si>
  <si>
    <t>Подпрограмма «Управление муниципальным долгом Александровского муниципального района»</t>
  </si>
  <si>
    <t>Основное мероприятие «Обслуживание муниципального долга Александровского муниципального района»</t>
  </si>
  <si>
    <t>07 2 01 00030</t>
  </si>
  <si>
    <t>Исполнение отдельных бюджетных полномочий Скопкортненского сельского поселения</t>
  </si>
  <si>
    <t>10 3 00 00000</t>
  </si>
  <si>
    <t>Подпрограмма "Эффективное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учреждений"</t>
  </si>
  <si>
    <t>Основное мероприятие "Мероприятия поселенческого уровня"</t>
  </si>
  <si>
    <t>93 0 00 00240</t>
  </si>
  <si>
    <t>проведение мероприятий по предупреждению чрезвычайных ситуаций</t>
  </si>
  <si>
    <t>Реализация государственных функций, связанных с общегосударственным управлением</t>
  </si>
  <si>
    <t>Средства на исполнение решений судов, вступивших в законную силу, и оплату государственной пошлины</t>
  </si>
  <si>
    <t>1101</t>
  </si>
  <si>
    <t>01 2 01 2Ф180</t>
  </si>
  <si>
    <t>Обеспечение условий для развития физической культуры и массового спорта</t>
  </si>
  <si>
    <t>06 1 02 51760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</si>
  <si>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</si>
  <si>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01 1 01 00200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</si>
  <si>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Александровского муниципального района</t>
  </si>
  <si>
    <t>01 2 01 00200</t>
  </si>
  <si>
    <t>Организация бесплатного питания учащихся с ограниченными возможностями здоровья, обучающимся в муниципальных бюджетных общеобразовательных учреждениях Александровского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</si>
  <si>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</si>
  <si>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</si>
  <si>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Муниципальная программа "Социальная поддержка жителей Александровского муниципального района"</t>
  </si>
  <si>
    <t>94 0 00 00180</t>
  </si>
  <si>
    <t>04 1 02 00080</t>
  </si>
  <si>
    <t xml:space="preserve">Ремонт помещения туалета для МКУ "Единая дежурная диспетчерская служба Александровского муниципального района" по адресу: г. Александровск, ул. Калинина , д.3" </t>
  </si>
  <si>
    <t>14 2 02 00000</t>
  </si>
  <si>
    <t>Основное мероприятие "Содействие развитию социального партнерства в Александровском муниципальном районе"</t>
  </si>
  <si>
    <t>14 2 02 00020</t>
  </si>
  <si>
    <t>Проведение муниципальных конкурсов по вопросам социального партнёрства</t>
  </si>
  <si>
    <t>02 1 03 00000</t>
  </si>
  <si>
    <t>Основное мероприятие "Привлечение квалифицированных специалистов в отрасль, повышение качества трудовых ресурсов, укрепление положительного имиджа агропромышленного комплекса"</t>
  </si>
  <si>
    <t>02 1 03 10000</t>
  </si>
  <si>
    <t xml:space="preserve">Развитие кадрового потенциала </t>
  </si>
  <si>
    <t>Основное мероприятие "Организация транспортного обслуживания населения на регулярных маршрутах Александровского муниципального района по регулируемым тарифам"</t>
  </si>
  <si>
    <t>Организация транспортного обслуживания населения на регулярных маршрутах Александровского муниципального района по регулируемым тарифам (Александровск-Усть-Игум, Александровск -Скопкортная)</t>
  </si>
  <si>
    <t>11 1 02 00110</t>
  </si>
  <si>
    <t>Ремонт автомобильной дороги общего пользования Кунгур-Соликамск-Усть-Игум</t>
  </si>
  <si>
    <t>Проведение муниципальных конкурсов направленных на популяризацию предпринимательства, содействие участию  СМСП и их представителей в конкурсах, проводимых на межмуниципальном, региональном и федеральном уровнях</t>
  </si>
  <si>
    <t>Основное мероприятие "Содействие развитию молодежного предпринимательства"</t>
  </si>
  <si>
    <t>03 1 03 00120</t>
  </si>
  <si>
    <t>Вовлечение молодежи в предпринимательскую деятельность</t>
  </si>
  <si>
    <t>Организация выставочно-ярмарочной деятельности на муниципальном уровне, содействие участию СМСП и их представителей в выставочно-ярмарочных мероприятиях, проводимых на межмуниципальном, региональном и федеральном уровнях</t>
  </si>
  <si>
    <t>08 1 01 00020</t>
  </si>
  <si>
    <t>Ликвидация несанкционированных свалок мусора вдоль дорог местного значения</t>
  </si>
  <si>
    <t>08 1 01 00010</t>
  </si>
  <si>
    <t>Организация муниципального контроля</t>
  </si>
  <si>
    <t>Основное мероприятие "Обустройство модульной лыжной базы по ул. Кирова  в г. Александровске"</t>
  </si>
  <si>
    <t>92 0 00 00160</t>
  </si>
  <si>
    <t xml:space="preserve">Ремонт здания, находящегося в муниципальной собственности, расположенного по адресу: г. Александровск, ул. Калинина, д.3 </t>
  </si>
  <si>
    <t>Муниципальная программа "Управление муниципальным долгом Александровского муниципального района "</t>
  </si>
  <si>
    <t>Подпрограмма  "Обслуживание муниципального долга Александровского муниципального района"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</si>
  <si>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</si>
  <si>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92 0 00 00180</t>
  </si>
  <si>
    <t>Обеспечение деятельности МКУ "Центр бухгалтерского учета Александровского муниципального района"</t>
  </si>
  <si>
    <t>Физическая культура</t>
  </si>
  <si>
    <t>Рекультивация полигона ТБО п. Яйва</t>
  </si>
  <si>
    <t>Проведение мероприятий по предупреждению чрезвычайных ситуаций</t>
  </si>
  <si>
    <t>Исполнение полномочий по ведению бухгалтерского (бюджетного), кадрового, налогового, статистического учета, планированию финансово-хозяйственной деятельности и составлению бухгалтерской (бюджетной) отчетности в органах местного самоуправления и муниципальных учреждениях</t>
  </si>
  <si>
    <t>0501</t>
  </si>
  <si>
    <t>Жилищное хозяйство</t>
  </si>
  <si>
    <t>15 0 00 SP040</t>
  </si>
  <si>
    <t>0502</t>
  </si>
  <si>
    <t>Коммунальное хозяйство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</si>
  <si>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</si>
  <si>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07 1 01 2Р150</t>
  </si>
  <si>
    <t>Иные дотации</t>
  </si>
  <si>
    <t xml:space="preserve">Иные межбюджетные трансферты бюджетам поселений из бюджета муниципального района </t>
  </si>
  <si>
    <t>07 2 01 00040</t>
  </si>
  <si>
    <t>Исполнение отдельных бюджетных полномочий Всеволодо-Вильвенского городского поселения</t>
  </si>
  <si>
    <t>Подпрограмма "Развитие культуры и молодежной политики  Александровского муниципального района"</t>
  </si>
  <si>
    <t>0107</t>
  </si>
  <si>
    <t>98 0 00 00000</t>
  </si>
  <si>
    <t>98 0 00 00010</t>
  </si>
  <si>
    <t>Проведение выборов и референдумов</t>
  </si>
  <si>
    <t>Подготовка и проведение муниципальных выборов, местных референдумов и голосований в 2019 г.</t>
  </si>
  <si>
    <t>Обеспечение проведения выборов и референдумов</t>
  </si>
  <si>
    <t>11 3 00 00000</t>
  </si>
  <si>
    <t>11 3 01 00000</t>
  </si>
  <si>
    <t>11 3 01 SЖ200</t>
  </si>
  <si>
    <t>11 3 02 00000</t>
  </si>
  <si>
    <t>11 3 02 00170</t>
  </si>
  <si>
    <t>Подпрограмма "Качественное функционирование систем теплоснабжения"</t>
  </si>
  <si>
    <t>Улучшение качества систем теплоснабжения на территориях муниципальных образований Пермского края</t>
  </si>
  <si>
    <t>06 1 02 SС240</t>
  </si>
  <si>
    <t>16 0 00 00000</t>
  </si>
  <si>
    <t>16 0 F3 09602</t>
  </si>
  <si>
    <t>Муниципальная адресная программа "Расселение аварийного жилищного фонда на территории Александровского муниципального района в 2019 году"</t>
  </si>
  <si>
    <t>16 0 F3 00000</t>
  </si>
  <si>
    <t>Основное мероприятие "Обеспечение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</si>
  <si>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жилого фонда</t>
  </si>
  <si>
    <t>07 2 01 00050</t>
  </si>
  <si>
    <t>07 2 01 00060</t>
  </si>
  <si>
    <t>Исполнение отдельных бюджетных полномочий Яйвинского городского поселения</t>
  </si>
  <si>
    <t>Исполнение отдельных бюджетных полномочий Александровского городского поселения</t>
  </si>
  <si>
    <t>05 2 00 00000</t>
  </si>
  <si>
    <t>05 2 P5 00000</t>
  </si>
  <si>
    <t>05 2 P5 52280</t>
  </si>
  <si>
    <t>Подпрограмма "Развитие физической культуры, спорта и туризма в Александровском муниципальном районе"</t>
  </si>
  <si>
    <t>Основное мероприятие "Федеральный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</si>
  <si>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</si>
  <si>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05 2 01 00000</t>
  </si>
  <si>
    <t>05 2 00 0000</t>
  </si>
  <si>
    <t>Муниципальная программа "Развитие культуры, спорта и туризма Александровского муниципального района</t>
  </si>
  <si>
    <t>Основное мероприятие "Организация и проведение значимых мероприятий в сфере физической культуры, спорта и туризма"</t>
  </si>
  <si>
    <t>05 2 01 10000</t>
  </si>
  <si>
    <t>11 3 03 00000</t>
  </si>
  <si>
    <t>11 3 03 00250</t>
  </si>
  <si>
    <t>10 0 00 00000</t>
  </si>
  <si>
    <t>10 3 02 00000</t>
  </si>
  <si>
    <t>10 3 02 10000</t>
  </si>
  <si>
    <t>400</t>
  </si>
  <si>
    <t>11 3 03 23260</t>
  </si>
  <si>
    <t>Основное мероприятие "Подготовка объектов теплоснабжения к началу отопительного периода 2019-2020 годов на территории Александровского муниципального района"</t>
  </si>
  <si>
    <t>Иные межбюджетные трансферты для подготовки к отопительному периоду</t>
  </si>
  <si>
    <t>16 0 F3 Д9602</t>
  </si>
  <si>
    <t>Реализация мероприятий по обеспечению устойчивого сокращения непригодного для проживания жилого фонда (достижение дополнительного результата)</t>
  </si>
  <si>
    <t>05 2 Р5 00000</t>
  </si>
  <si>
    <t>05 2 Р5 52280</t>
  </si>
  <si>
    <t>05 2 03 00000</t>
  </si>
  <si>
    <t>05 2 03 SФ130</t>
  </si>
  <si>
    <t>Основное мероприятие «Развитие инфраструктуры и материально-технической базы»</t>
  </si>
  <si>
    <t>Муниципальная программа "Эффективное использование и управление муниципальным имуществом Александровского муниципального района"</t>
  </si>
  <si>
    <t>Капитальные вложения в объекты государственной (муниципальной) собственности (выкуп здания канализационной насосной станции,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</si>
  <si>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района"</t>
  </si>
  <si>
    <t>Приобретение материалов и оборудования для подготовки объектов теплоснабжения к работе в осенне-зимний период 2019-2020 годов МУП "Теплоэнергетика"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</si>
  <si>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</si>
  <si>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</si>
  <si>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01 3 01 00120</t>
  </si>
  <si>
    <t>Приобретение мебели для лыжной базы по ул. Кирова,102 в г. Александровске</t>
  </si>
  <si>
    <t>01 3 02 00000</t>
  </si>
  <si>
    <t>01 3 02 2Ф090</t>
  </si>
  <si>
    <t>Основное мероприятие "Адресная финансовая поддержка организаций, осуществляющих спортивную подготовку"</t>
  </si>
  <si>
    <t>Обеспечение качественным спортивным инвентарем и оборудованием муниципальных спортивных школ</t>
  </si>
  <si>
    <t>01 4 01 R5500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</si>
  <si>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</si>
  <si>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01 2 02 00000</t>
  </si>
  <si>
    <t>01 2 02 70450</t>
  </si>
  <si>
    <t>Основное мероприятие "Меры государственной поддержки в сфере общего образования"</t>
  </si>
  <si>
    <t>Единовременная премия обучающимся, награжденным знаком отличия Пермского края "Гордость Пермского края"</t>
  </si>
  <si>
    <t>Уточненный план (бюджетная роспись)</t>
  </si>
  <si>
    <t>Основное мероприятие " Повышение эффективности использования и управления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учреждений"</t>
  </si>
  <si>
    <t>Основное мероприятие "Создание муниципального унитарного предприятия "Теплоэнергетика" и формирование уставного фонда предприятия"</t>
  </si>
  <si>
    <t>Создание муниципального унитарного предприятия "Теплоэнергетика" и формирование уставного фонда предприятия</t>
  </si>
  <si>
    <t>11 3 04 00000</t>
  </si>
  <si>
    <t>11 3 04 00240</t>
  </si>
  <si>
    <t>Основное мероприятие "Оказание финансовой помощи муниципальным унитарным предприятиям на погашение задолженности за поставленный газ"</t>
  </si>
  <si>
    <t>Оказание финансовой помощи МУП «Теплоэнергетика» на погашение задолженности за поставленный газ</t>
  </si>
  <si>
    <t>16 0 F3 67483</t>
  </si>
  <si>
    <t>Обеспечение устойчивого сокращения непригодного для проживания жилого фонда</t>
  </si>
  <si>
    <t>07 2 01 R5500</t>
  </si>
  <si>
    <t>91 0 00 R5500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</si>
  <si>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</si>
  <si>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</si>
  <si>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</si>
  <si>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</si>
  <si>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"Реализация системы мер социальной помощи и поддержки отдельных категорий граждан Александровского муниципального района "</t>
  </si>
  <si>
    <t>91 0 00 51180</t>
  </si>
  <si>
    <t>Осуществление первичного воинского учета на территориях, где отсутствуют военные комиссариаты</t>
  </si>
  <si>
    <t>к решению Думы</t>
  </si>
  <si>
    <t>Приложение 3</t>
  </si>
  <si>
    <t>Приложение 4</t>
  </si>
  <si>
    <t>Расходы бюджета Александровского муниципального района за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бюджета, тыс. рублей</t>
  </si>
  <si>
    <t>Расходы бюджета Александровского муниципального района за 2019 год по ведомственной структуре расходов бюджета</t>
  </si>
  <si>
    <t>от 24.06.2021 № 195</t>
  </si>
  <si>
    <t>от 24.06.2021  № 195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</si>
</sst>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5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6" fillId="25" borderId="0" applyNumberFormat="0" applyBorder="0" applyAlignment="0" applyProtection="0"/>
    <xf numFmtId="0" fontId="6" fillId="26" borderId="0" applyNumberFormat="0" applyBorder="0" applyAlignment="0" applyProtection="0"/>
    <xf numFmtId="0" fontId="56" fillId="27" borderId="0" applyNumberFormat="0" applyBorder="0" applyAlignment="0" applyProtection="0"/>
    <xf numFmtId="0" fontId="6" fillId="3" borderId="0" applyNumberFormat="0" applyBorder="0" applyAlignment="0" applyProtection="0"/>
    <xf numFmtId="0" fontId="5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28" borderId="0" applyNumberFormat="0" applyBorder="0" applyAlignment="0" applyProtection="0"/>
    <xf numFmtId="0" fontId="6" fillId="28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5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8" fillId="58" borderId="1" applyNumberFormat="0" applyAlignment="0" applyProtection="0"/>
    <xf numFmtId="0" fontId="9" fillId="44" borderId="2" applyNumberFormat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55" borderId="1" applyNumberFormat="0" applyAlignment="0" applyProtection="0"/>
    <xf numFmtId="0" fontId="17" fillId="0" borderId="6" applyNumberFormat="0" applyFill="0" applyAlignment="0" applyProtection="0"/>
    <xf numFmtId="0" fontId="18" fillId="55" borderId="0" applyNumberFormat="0" applyBorder="0" applyAlignment="0" applyProtection="0"/>
    <xf numFmtId="0" fontId="2" fillId="0" borderId="0">
      <alignment/>
      <protection/>
    </xf>
    <xf numFmtId="0" fontId="0" fillId="54" borderId="7" applyNumberFormat="0" applyFont="0" applyAlignment="0" applyProtection="0"/>
    <xf numFmtId="0" fontId="19" fillId="58" borderId="8" applyNumberFormat="0" applyAlignment="0" applyProtection="0"/>
    <xf numFmtId="4" fontId="20" fillId="65" borderId="9" applyNumberFormat="0" applyProtection="0">
      <alignment vertical="center"/>
    </xf>
    <xf numFmtId="0" fontId="2" fillId="0" borderId="0">
      <alignment/>
      <protection/>
    </xf>
    <xf numFmtId="4" fontId="41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1" fillId="65" borderId="9" applyNumberFormat="0" applyProtection="0">
      <alignment vertical="center"/>
    </xf>
    <xf numFmtId="0" fontId="2" fillId="0" borderId="0">
      <alignment/>
      <protection/>
    </xf>
    <xf numFmtId="4" fontId="42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2" fillId="65" borderId="10" applyNumberFormat="0" applyProtection="0">
      <alignment horizontal="left" vertical="top" indent="1"/>
    </xf>
    <xf numFmtId="0" fontId="2" fillId="0" borderId="0">
      <alignment/>
      <protection/>
    </xf>
    <xf numFmtId="0" fontId="41" fillId="6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7" borderId="9" applyNumberFormat="0" applyProtection="0">
      <alignment horizontal="right" vertical="center"/>
    </xf>
    <xf numFmtId="0" fontId="2" fillId="0" borderId="0">
      <alignment/>
      <protection/>
    </xf>
    <xf numFmtId="4" fontId="4" fillId="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6" borderId="9" applyNumberFormat="0" applyProtection="0">
      <alignment horizontal="right" vertical="center"/>
    </xf>
    <xf numFmtId="0" fontId="2" fillId="0" borderId="0">
      <alignment/>
      <protection/>
    </xf>
    <xf numFmtId="4" fontId="4" fillId="3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7" borderId="11" applyNumberFormat="0" applyProtection="0">
      <alignment horizontal="right" vertical="center"/>
    </xf>
    <xf numFmtId="0" fontId="2" fillId="0" borderId="0">
      <alignment/>
      <protection/>
    </xf>
    <xf numFmtId="4" fontId="4" fillId="6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4" borderId="9" applyNumberFormat="0" applyProtection="0">
      <alignment horizontal="right" vertical="center"/>
    </xf>
    <xf numFmtId="0" fontId="2" fillId="0" borderId="0">
      <alignment/>
      <protection/>
    </xf>
    <xf numFmtId="4" fontId="4" fillId="2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1" borderId="9" applyNumberFormat="0" applyProtection="0">
      <alignment horizontal="right" vertical="center"/>
    </xf>
    <xf numFmtId="0" fontId="2" fillId="0" borderId="0">
      <alignment/>
      <protection/>
    </xf>
    <xf numFmtId="4" fontId="4" fillId="3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8" borderId="9" applyNumberFormat="0" applyProtection="0">
      <alignment horizontal="right" vertical="center"/>
    </xf>
    <xf numFmtId="0" fontId="2" fillId="0" borderId="0">
      <alignment/>
      <protection/>
    </xf>
    <xf numFmtId="4" fontId="4" fillId="68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16" borderId="9" applyNumberFormat="0" applyProtection="0">
      <alignment horizontal="right" vertical="center"/>
    </xf>
    <xf numFmtId="0" fontId="2" fillId="0" borderId="0">
      <alignment/>
      <protection/>
    </xf>
    <xf numFmtId="4" fontId="4" fillId="16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9" borderId="9" applyNumberFormat="0" applyProtection="0">
      <alignment horizontal="right" vertical="center"/>
    </xf>
    <xf numFmtId="0" fontId="2" fillId="0" borderId="0">
      <alignment/>
      <protection/>
    </xf>
    <xf numFmtId="4" fontId="4" fillId="6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0" borderId="9" applyNumberFormat="0" applyProtection="0">
      <alignment horizontal="right" vertical="center"/>
    </xf>
    <xf numFmtId="0" fontId="2" fillId="0" borderId="0">
      <alignment/>
      <protection/>
    </xf>
    <xf numFmtId="4" fontId="4" fillId="20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0" borderId="11" applyNumberFormat="0" applyProtection="0">
      <alignment horizontal="left" vertical="center" indent="1"/>
    </xf>
    <xf numFmtId="0" fontId="2" fillId="0" borderId="0">
      <alignment/>
      <protection/>
    </xf>
    <xf numFmtId="4" fontId="41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3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9" applyNumberFormat="0" applyProtection="0">
      <alignment horizontal="right" vertical="center"/>
    </xf>
    <xf numFmtId="0" fontId="2" fillId="0" borderId="0">
      <alignment/>
      <protection/>
    </xf>
    <xf numFmtId="4" fontId="4" fillId="2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1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20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15" borderId="10" applyNumberFormat="0" applyProtection="0">
      <alignment horizontal="left" vertical="top" indent="1"/>
    </xf>
    <xf numFmtId="0" fontId="2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20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20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20" fillId="6" borderId="9" applyNumberFormat="0" applyProtection="0">
      <alignment horizontal="left" vertical="center" indent="1"/>
    </xf>
    <xf numFmtId="0" fontId="20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10" applyNumberFormat="0" applyProtection="0">
      <alignment horizontal="left" vertical="top" indent="1"/>
    </xf>
    <xf numFmtId="0" fontId="2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3" fillId="15" borderId="15" applyBorder="0">
      <alignment/>
      <protection/>
    </xf>
    <xf numFmtId="4" fontId="24" fillId="4" borderId="10" applyNumberFormat="0" applyProtection="0">
      <alignment vertical="center"/>
    </xf>
    <xf numFmtId="0" fontId="2" fillId="0" borderId="0">
      <alignment/>
      <protection/>
    </xf>
    <xf numFmtId="4" fontId="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4" borderId="14" applyNumberFormat="0" applyProtection="0">
      <alignment vertical="center"/>
    </xf>
    <xf numFmtId="0" fontId="2" fillId="0" borderId="0">
      <alignment/>
      <protection/>
    </xf>
    <xf numFmtId="4" fontId="4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4" fillId="17" borderId="10" applyNumberFormat="0" applyProtection="0">
      <alignment horizontal="left" vertical="center" indent="1"/>
    </xf>
    <xf numFmtId="0" fontId="2" fillId="0" borderId="0">
      <alignment/>
      <protection/>
    </xf>
    <xf numFmtId="4" fontId="4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4" borderId="10" applyNumberFormat="0" applyProtection="0">
      <alignment horizontal="left" vertical="top" indent="1"/>
    </xf>
    <xf numFmtId="0" fontId="2" fillId="0" borderId="0">
      <alignment/>
      <protection/>
    </xf>
    <xf numFmtId="0" fontId="4" fillId="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4" fillId="71" borderId="10" applyNumberFormat="0" applyProtection="0">
      <alignment horizontal="right" vertical="center"/>
    </xf>
    <xf numFmtId="4" fontId="20" fillId="0" borderId="9" applyNumberFormat="0" applyProtection="0">
      <alignment horizontal="right" vertical="center"/>
    </xf>
    <xf numFmtId="0" fontId="2" fillId="0" borderId="0">
      <alignment/>
      <protection/>
    </xf>
    <xf numFmtId="4" fontId="20" fillId="0" borderId="9" applyNumberFormat="0" applyProtection="0">
      <alignment horizontal="right" vertical="center"/>
    </xf>
    <xf numFmtId="4" fontId="21" fillId="5" borderId="9" applyNumberFormat="0" applyProtection="0">
      <alignment horizontal="right" vertical="center"/>
    </xf>
    <xf numFmtId="0" fontId="2" fillId="0" borderId="0">
      <alignment/>
      <protection/>
    </xf>
    <xf numFmtId="4" fontId="44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0" applyNumberFormat="0" applyProtection="0">
      <alignment horizontal="left" vertical="top" indent="1"/>
    </xf>
    <xf numFmtId="0" fontId="2" fillId="0" borderId="0">
      <alignment/>
      <protection/>
    </xf>
    <xf numFmtId="0" fontId="4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5" fillId="73" borderId="11" applyNumberFormat="0" applyProtection="0">
      <alignment horizontal="left" vertical="center" indent="1"/>
    </xf>
    <xf numFmtId="0" fontId="2" fillId="0" borderId="0">
      <alignment/>
      <protection/>
    </xf>
    <xf numFmtId="4" fontId="45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4" borderId="14">
      <alignment/>
      <protection/>
    </xf>
    <xf numFmtId="4" fontId="26" fillId="5" borderId="9" applyNumberFormat="0" applyProtection="0">
      <alignment horizontal="right" vertical="center"/>
    </xf>
    <xf numFmtId="0" fontId="2" fillId="0" borderId="0">
      <alignment/>
      <protection/>
    </xf>
    <xf numFmtId="4" fontId="46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6" fillId="75" borderId="0" applyNumberFormat="0" applyBorder="0" applyAlignment="0" applyProtection="0"/>
    <xf numFmtId="0" fontId="6" fillId="76" borderId="0" applyNumberFormat="0" applyBorder="0" applyAlignment="0" applyProtection="0"/>
    <xf numFmtId="0" fontId="56" fillId="77" borderId="0" applyNumberFormat="0" applyBorder="0" applyAlignment="0" applyProtection="0"/>
    <xf numFmtId="0" fontId="6" fillId="67" borderId="0" applyNumberFormat="0" applyBorder="0" applyAlignment="0" applyProtection="0"/>
    <xf numFmtId="0" fontId="56" fillId="78" borderId="0" applyNumberFormat="0" applyBorder="0" applyAlignment="0" applyProtection="0"/>
    <xf numFmtId="0" fontId="6" fillId="16" borderId="0" applyNumberFormat="0" applyBorder="0" applyAlignment="0" applyProtection="0"/>
    <xf numFmtId="0" fontId="56" fillId="79" borderId="0" applyNumberFormat="0" applyBorder="0" applyAlignment="0" applyProtection="0"/>
    <xf numFmtId="0" fontId="6" fillId="28" borderId="0" applyNumberFormat="0" applyBorder="0" applyAlignment="0" applyProtection="0"/>
    <xf numFmtId="0" fontId="56" fillId="80" borderId="0" applyNumberFormat="0" applyBorder="0" applyAlignment="0" applyProtection="0"/>
    <xf numFmtId="0" fontId="6" fillId="30" borderId="0" applyNumberFormat="0" applyBorder="0" applyAlignment="0" applyProtection="0"/>
    <xf numFmtId="0" fontId="56" fillId="81" borderId="0" applyNumberFormat="0" applyBorder="0" applyAlignment="0" applyProtection="0"/>
    <xf numFmtId="0" fontId="6" fillId="68" borderId="0" applyNumberFormat="0" applyBorder="0" applyAlignment="0" applyProtection="0"/>
    <xf numFmtId="0" fontId="57" fillId="82" borderId="17" applyNumberFormat="0" applyAlignment="0" applyProtection="0"/>
    <xf numFmtId="0" fontId="29" fillId="14" borderId="1" applyNumberFormat="0" applyAlignment="0" applyProtection="0"/>
    <xf numFmtId="0" fontId="58" fillId="83" borderId="18" applyNumberFormat="0" applyAlignment="0" applyProtection="0"/>
    <xf numFmtId="0" fontId="19" fillId="17" borderId="8" applyNumberFormat="0" applyAlignment="0" applyProtection="0"/>
    <xf numFmtId="0" fontId="59" fillId="83" borderId="17" applyNumberFormat="0" applyAlignment="0" applyProtection="0"/>
    <xf numFmtId="0" fontId="30" fillId="1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9" applyNumberFormat="0" applyFill="0" applyAlignment="0" applyProtection="0"/>
    <xf numFmtId="0" fontId="31" fillId="0" borderId="20" applyNumberFormat="0" applyFill="0" applyAlignment="0" applyProtection="0"/>
    <xf numFmtId="0" fontId="61" fillId="0" borderId="21" applyNumberFormat="0" applyFill="0" applyAlignment="0" applyProtection="0"/>
    <xf numFmtId="0" fontId="32" fillId="0" borderId="4" applyNumberFormat="0" applyFill="0" applyAlignment="0" applyProtection="0"/>
    <xf numFmtId="0" fontId="62" fillId="0" borderId="22" applyNumberFormat="0" applyFill="0" applyAlignment="0" applyProtection="0"/>
    <xf numFmtId="0" fontId="33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10" fillId="0" borderId="25" applyNumberFormat="0" applyFill="0" applyAlignment="0" applyProtection="0"/>
    <xf numFmtId="0" fontId="64" fillId="84" borderId="26" applyNumberFormat="0" applyAlignment="0" applyProtection="0"/>
    <xf numFmtId="0" fontId="9" fillId="85" borderId="2" applyNumberFormat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86" borderId="0" applyNumberFormat="0" applyBorder="0" applyAlignment="0" applyProtection="0"/>
    <xf numFmtId="0" fontId="18" fillId="65" borderId="0" applyNumberFormat="0" applyBorder="0" applyAlignment="0" applyProtection="0"/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7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2" fillId="0" borderId="0" applyNumberFormat="0" applyFill="0" applyBorder="0" applyAlignment="0" applyProtection="0"/>
    <xf numFmtId="0" fontId="67" fillId="88" borderId="0" applyNumberFormat="0" applyBorder="0" applyAlignment="0" applyProtection="0"/>
    <xf numFmtId="0" fontId="35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28" applyNumberFormat="0" applyFill="0" applyAlignment="0" applyProtection="0"/>
    <xf numFmtId="0" fontId="37" fillId="0" borderId="29" applyNumberFormat="0" applyFill="0" applyAlignment="0" applyProtection="0"/>
    <xf numFmtId="0" fontId="38" fillId="0" borderId="0">
      <alignment/>
      <protection/>
    </xf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90" borderId="0" applyNumberFormat="0" applyBorder="0" applyAlignment="0" applyProtection="0"/>
    <xf numFmtId="0" fontId="12" fillId="9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9" fillId="0" borderId="0" xfId="468" applyFont="1" applyFill="1" applyAlignment="1">
      <alignment horizontal="left"/>
      <protection/>
    </xf>
    <xf numFmtId="22" fontId="39" fillId="0" borderId="0" xfId="468" applyNumberFormat="1" applyFont="1" applyFill="1" applyAlignment="1">
      <alignment horizontal="left"/>
      <protection/>
    </xf>
    <xf numFmtId="0" fontId="40" fillId="0" borderId="14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40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0" fillId="0" borderId="14" xfId="406" applyNumberFormat="1" applyFont="1" applyFill="1" applyBorder="1" applyAlignment="1">
      <alignment horizontal="center" vertical="center"/>
      <protection/>
    </xf>
    <xf numFmtId="172" fontId="40" fillId="0" borderId="1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49" fontId="40" fillId="0" borderId="14" xfId="468" applyNumberFormat="1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justify" vertical="center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40" fillId="0" borderId="14" xfId="400" applyFont="1" applyFill="1" applyBorder="1" applyAlignment="1">
      <alignment horizontal="center" vertical="center"/>
      <protection/>
    </xf>
    <xf numFmtId="49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left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0" fontId="40" fillId="0" borderId="14" xfId="398" applyNumberFormat="1" applyFont="1" applyFill="1" applyBorder="1" applyAlignment="1">
      <alignment horizontal="left" vertical="top" wrapText="1"/>
      <protection/>
    </xf>
    <xf numFmtId="0" fontId="40" fillId="0" borderId="14" xfId="398" applyNumberFormat="1" applyFont="1" applyFill="1" applyBorder="1" applyAlignment="1">
      <alignment horizontal="left" vertical="center" wrapText="1"/>
      <protection/>
    </xf>
    <xf numFmtId="49" fontId="40" fillId="0" borderId="14" xfId="428" applyNumberFormat="1" applyFont="1" applyFill="1" applyBorder="1" applyAlignment="1">
      <alignment horizontal="center" vertical="center"/>
      <protection/>
    </xf>
    <xf numFmtId="0" fontId="40" fillId="0" borderId="14" xfId="0" applyNumberFormat="1" applyFont="1" applyFill="1" applyBorder="1" applyAlignment="1">
      <alignment horizontal="left" vertical="top" wrapText="1" shrinkToFit="1"/>
    </xf>
    <xf numFmtId="0" fontId="40" fillId="0" borderId="14" xfId="406" applyNumberFormat="1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468" applyFont="1" applyFill="1" applyBorder="1" applyAlignment="1">
      <alignment horizontal="left" vertical="center" wrapText="1"/>
      <protection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left" vertical="top" wrapText="1" shrinkToFit="1"/>
    </xf>
    <xf numFmtId="172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0" fillId="0" borderId="14" xfId="400" applyFont="1" applyFill="1" applyBorder="1" applyAlignment="1">
      <alignment horizontal="left" vertical="center" wrapText="1"/>
      <protection/>
    </xf>
    <xf numFmtId="0" fontId="40" fillId="0" borderId="14" xfId="428" applyFont="1" applyFill="1" applyBorder="1" applyAlignment="1">
      <alignment horizontal="center" vertical="center"/>
      <protection/>
    </xf>
    <xf numFmtId="172" fontId="40" fillId="0" borderId="14" xfId="400" applyNumberFormat="1" applyFont="1" applyFill="1" applyBorder="1" applyAlignment="1">
      <alignment horizontal="center" vertical="center"/>
      <protection/>
    </xf>
    <xf numFmtId="0" fontId="40" fillId="0" borderId="14" xfId="428" applyNumberFormat="1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 horizontal="left" vertical="center" wrapText="1" shrinkToFit="1"/>
    </xf>
    <xf numFmtId="49" fontId="40" fillId="0" borderId="14" xfId="408" applyNumberFormat="1" applyFont="1" applyFill="1" applyBorder="1" applyAlignment="1">
      <alignment horizontal="center" vertical="center"/>
      <protection/>
    </xf>
    <xf numFmtId="0" fontId="40" fillId="0" borderId="14" xfId="406" applyFont="1" applyFill="1" applyBorder="1" applyAlignment="1">
      <alignment horizontal="center" vertical="center"/>
      <protection/>
    </xf>
    <xf numFmtId="0" fontId="40" fillId="0" borderId="14" xfId="468" applyNumberFormat="1" applyFont="1" applyFill="1" applyBorder="1" applyAlignment="1">
      <alignment horizontal="left" vertical="center" wrapText="1"/>
      <protection/>
    </xf>
    <xf numFmtId="49" fontId="40" fillId="0" borderId="14" xfId="468" applyNumberFormat="1" applyFont="1" applyFill="1" applyBorder="1" applyAlignment="1">
      <alignment horizontal="center" vertical="center"/>
      <protection/>
    </xf>
    <xf numFmtId="49" fontId="40" fillId="0" borderId="14" xfId="468" applyNumberFormat="1" applyFont="1" applyFill="1" applyBorder="1" applyAlignment="1">
      <alignment horizontal="left" vertical="center" wrapText="1"/>
      <protection/>
    </xf>
    <xf numFmtId="0" fontId="40" fillId="0" borderId="14" xfId="408" applyNumberFormat="1" applyFont="1" applyFill="1" applyBorder="1" applyAlignment="1">
      <alignment horizontal="left" vertical="center" wrapText="1"/>
      <protection/>
    </xf>
    <xf numFmtId="49" fontId="40" fillId="0" borderId="14" xfId="398" applyNumberFormat="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wrapText="1"/>
    </xf>
    <xf numFmtId="49" fontId="48" fillId="0" borderId="14" xfId="0" applyNumberFormat="1" applyFont="1" applyFill="1" applyBorder="1" applyAlignment="1">
      <alignment horizontal="center" vertical="center"/>
    </xf>
    <xf numFmtId="0" fontId="40" fillId="0" borderId="14" xfId="415" applyNumberFormat="1" applyFont="1" applyFill="1" applyBorder="1" applyAlignment="1">
      <alignment horizontal="left" vertical="center" wrapText="1"/>
      <protection/>
    </xf>
    <xf numFmtId="0" fontId="40" fillId="0" borderId="14" xfId="0" applyFont="1" applyFill="1" applyBorder="1" applyAlignment="1">
      <alignment vertical="center" wrapText="1"/>
    </xf>
    <xf numFmtId="49" fontId="40" fillId="0" borderId="14" xfId="0" applyNumberFormat="1" applyFont="1" applyFill="1" applyBorder="1" applyAlignment="1">
      <alignment horizontal="center" vertical="top"/>
    </xf>
    <xf numFmtId="49" fontId="40" fillId="0" borderId="14" xfId="0" applyNumberFormat="1" applyFont="1" applyFill="1" applyBorder="1" applyAlignment="1" applyProtection="1">
      <alignment horizontal="left" vertical="center" wrapText="1"/>
      <protection/>
    </xf>
    <xf numFmtId="0" fontId="40" fillId="0" borderId="14" xfId="460" applyNumberFormat="1" applyFont="1" applyFill="1" applyBorder="1" applyAlignment="1">
      <alignment vertical="top" wrapText="1" shrinkToFit="1"/>
      <protection/>
    </xf>
    <xf numFmtId="49" fontId="47" fillId="0" borderId="30" xfId="398" applyNumberFormat="1" applyFont="1" applyFill="1" applyBorder="1" applyAlignment="1">
      <alignment horizontal="center" vertical="center"/>
      <protection/>
    </xf>
    <xf numFmtId="0" fontId="47" fillId="0" borderId="30" xfId="398" applyNumberFormat="1" applyFont="1" applyFill="1" applyBorder="1" applyAlignment="1">
      <alignment horizontal="center" vertical="center"/>
      <protection/>
    </xf>
    <xf numFmtId="49" fontId="3" fillId="0" borderId="30" xfId="468" applyNumberFormat="1" applyFont="1" applyFill="1" applyBorder="1" applyAlignment="1">
      <alignment horizontal="center" vertical="center" wrapText="1"/>
      <protection/>
    </xf>
    <xf numFmtId="0" fontId="3" fillId="0" borderId="14" xfId="468" applyFont="1" applyFill="1" applyBorder="1" applyAlignment="1">
      <alignment horizontal="center" vertical="center"/>
      <protection/>
    </xf>
    <xf numFmtId="49" fontId="40" fillId="5" borderId="14" xfId="0" applyNumberFormat="1" applyFont="1" applyFill="1" applyBorder="1" applyAlignment="1">
      <alignment horizontal="left" vertical="center" wrapText="1"/>
    </xf>
    <xf numFmtId="49" fontId="40" fillId="5" borderId="14" xfId="398" applyNumberFormat="1" applyFont="1" applyFill="1" applyBorder="1" applyAlignment="1">
      <alignment horizontal="center" vertical="center"/>
      <protection/>
    </xf>
    <xf numFmtId="49" fontId="40" fillId="5" borderId="14" xfId="0" applyNumberFormat="1" applyFont="1" applyFill="1" applyBorder="1" applyAlignment="1">
      <alignment horizontal="center" vertical="center" wrapText="1"/>
    </xf>
    <xf numFmtId="0" fontId="40" fillId="5" borderId="14" xfId="468" applyFont="1" applyFill="1" applyBorder="1" applyAlignment="1">
      <alignment horizontal="left" vertical="center" wrapText="1"/>
      <protection/>
    </xf>
    <xf numFmtId="0" fontId="40" fillId="5" borderId="14" xfId="0" applyFont="1" applyFill="1" applyBorder="1" applyAlignment="1">
      <alignment horizontal="center" vertical="center"/>
    </xf>
    <xf numFmtId="49" fontId="40" fillId="5" borderId="14" xfId="468" applyNumberFormat="1" applyFont="1" applyFill="1" applyBorder="1" applyAlignment="1">
      <alignment horizontal="center" vertical="center" wrapText="1"/>
      <protection/>
    </xf>
    <xf numFmtId="0" fontId="40" fillId="5" borderId="14" xfId="0" applyNumberFormat="1" applyFont="1" applyFill="1" applyBorder="1" applyAlignment="1">
      <alignment horizontal="left" vertical="top" wrapText="1"/>
    </xf>
    <xf numFmtId="49" fontId="40" fillId="5" borderId="14" xfId="406" applyNumberFormat="1" applyFont="1" applyFill="1" applyBorder="1" applyAlignment="1">
      <alignment horizontal="center" vertical="center"/>
      <protection/>
    </xf>
    <xf numFmtId="0" fontId="40" fillId="5" borderId="14" xfId="406" applyFont="1" applyFill="1" applyBorder="1" applyAlignment="1">
      <alignment horizontal="center" vertical="center"/>
      <protection/>
    </xf>
    <xf numFmtId="0" fontId="40" fillId="5" borderId="14" xfId="0" applyFont="1" applyFill="1" applyBorder="1" applyAlignment="1">
      <alignment horizontal="left" vertical="center" wrapText="1" shrinkToFit="1"/>
    </xf>
    <xf numFmtId="49" fontId="40" fillId="5" borderId="14" xfId="0" applyNumberFormat="1" applyFont="1" applyFill="1" applyBorder="1" applyAlignment="1">
      <alignment horizontal="center" vertical="center"/>
    </xf>
    <xf numFmtId="49" fontId="40" fillId="5" borderId="14" xfId="418" applyNumberFormat="1" applyFont="1" applyFill="1" applyBorder="1" applyAlignment="1">
      <alignment horizontal="center" vertical="center"/>
      <protection/>
    </xf>
    <xf numFmtId="0" fontId="40" fillId="5" borderId="14" xfId="0" applyFont="1" applyFill="1" applyBorder="1" applyAlignment="1">
      <alignment wrapText="1" shrinkToFit="1"/>
    </xf>
    <xf numFmtId="49" fontId="40" fillId="5" borderId="14" xfId="428" applyNumberFormat="1" applyFont="1" applyFill="1" applyBorder="1" applyAlignment="1">
      <alignment horizontal="center" vertical="center"/>
      <protection/>
    </xf>
    <xf numFmtId="49" fontId="3" fillId="0" borderId="14" xfId="468" applyNumberFormat="1" applyFont="1" applyFill="1" applyBorder="1" applyAlignment="1">
      <alignment horizontal="center" vertical="center" wrapText="1"/>
      <protection/>
    </xf>
    <xf numFmtId="4" fontId="40" fillId="0" borderId="14" xfId="0" applyNumberFormat="1" applyFont="1" applyFill="1" applyBorder="1" applyAlignment="1">
      <alignment horizontal="center" vertical="center"/>
    </xf>
    <xf numFmtId="0" fontId="40" fillId="0" borderId="0" xfId="468" applyFont="1">
      <alignment/>
      <protection/>
    </xf>
    <xf numFmtId="22" fontId="40" fillId="0" borderId="0" xfId="468" applyNumberFormat="1" applyFont="1" applyFill="1" applyAlignment="1">
      <alignment horizontal="left"/>
      <protection/>
    </xf>
    <xf numFmtId="49" fontId="47" fillId="0" borderId="14" xfId="400" applyNumberFormat="1" applyFont="1" applyFill="1" applyBorder="1" applyAlignment="1">
      <alignment horizontal="center" vertical="center"/>
      <protection/>
    </xf>
    <xf numFmtId="0" fontId="47" fillId="0" borderId="14" xfId="400" applyNumberFormat="1" applyFont="1" applyFill="1" applyBorder="1" applyAlignment="1">
      <alignment horizontal="center" vertical="center"/>
      <protection/>
    </xf>
    <xf numFmtId="1" fontId="47" fillId="0" borderId="14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49" fontId="40" fillId="0" borderId="14" xfId="437" applyNumberFormat="1" applyFont="1" applyFill="1" applyBorder="1" applyAlignment="1">
      <alignment horizontal="center" vertical="center"/>
      <protection/>
    </xf>
    <xf numFmtId="49" fontId="40" fillId="0" borderId="31" xfId="404" applyNumberFormat="1" applyFont="1" applyFill="1" applyBorder="1" applyAlignment="1" applyProtection="1">
      <alignment horizontal="left" vertical="center" wrapText="1"/>
      <protection/>
    </xf>
    <xf numFmtId="0" fontId="40" fillId="0" borderId="14" xfId="0" applyNumberFormat="1" applyFont="1" applyFill="1" applyBorder="1" applyAlignment="1">
      <alignment vertical="top" wrapText="1"/>
    </xf>
    <xf numFmtId="0" fontId="40" fillId="0" borderId="14" xfId="406" applyNumberFormat="1" applyFont="1" applyFill="1" applyBorder="1" applyAlignment="1">
      <alignment horizontal="left" vertical="center" wrapText="1" shrinkToFit="1"/>
      <protection/>
    </xf>
    <xf numFmtId="172" fontId="40" fillId="5" borderId="14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top" wrapText="1"/>
    </xf>
    <xf numFmtId="49" fontId="40" fillId="5" borderId="14" xfId="417" applyNumberFormat="1" applyFont="1" applyFill="1" applyBorder="1" applyAlignment="1">
      <alignment horizontal="center" vertical="center" wrapText="1"/>
      <protection/>
    </xf>
    <xf numFmtId="0" fontId="40" fillId="5" borderId="14" xfId="400" applyFont="1" applyFill="1" applyBorder="1" applyAlignment="1">
      <alignment horizontal="center" vertical="center" wrapText="1"/>
      <protection/>
    </xf>
    <xf numFmtId="0" fontId="40" fillId="5" borderId="14" xfId="398" applyNumberFormat="1" applyFont="1" applyFill="1" applyBorder="1" applyAlignment="1">
      <alignment horizontal="left" vertical="center" wrapText="1" shrinkToFit="1"/>
      <protection/>
    </xf>
    <xf numFmtId="0" fontId="40" fillId="5" borderId="14" xfId="428" applyNumberFormat="1" applyFont="1" applyFill="1" applyBorder="1" applyAlignment="1">
      <alignment horizontal="left" vertical="center" wrapText="1" shrinkToFit="1"/>
      <protection/>
    </xf>
    <xf numFmtId="49" fontId="50" fillId="0" borderId="14" xfId="0" applyNumberFormat="1" applyFont="1" applyFill="1" applyBorder="1" applyAlignment="1">
      <alignment horizontal="center" vertical="center" wrapText="1"/>
    </xf>
    <xf numFmtId="172" fontId="50" fillId="0" borderId="14" xfId="400" applyNumberFormat="1" applyFont="1" applyFill="1" applyBorder="1" applyAlignment="1">
      <alignment horizontal="center" vertical="center" wrapText="1"/>
      <protection/>
    </xf>
    <xf numFmtId="172" fontId="50" fillId="0" borderId="14" xfId="0" applyNumberFormat="1" applyFont="1" applyFill="1" applyBorder="1" applyAlignment="1">
      <alignment horizontal="center" vertical="center" wrapText="1"/>
    </xf>
    <xf numFmtId="49" fontId="50" fillId="0" borderId="14" xfId="398" applyNumberFormat="1" applyFont="1" applyFill="1" applyBorder="1" applyAlignment="1">
      <alignment horizontal="center" vertical="center" wrapText="1"/>
      <protection/>
    </xf>
    <xf numFmtId="49" fontId="50" fillId="0" borderId="14" xfId="406" applyNumberFormat="1" applyFont="1" applyFill="1" applyBorder="1" applyAlignment="1">
      <alignment horizontal="center" vertical="center" wrapText="1"/>
      <protection/>
    </xf>
    <xf numFmtId="49" fontId="50" fillId="0" borderId="14" xfId="460" applyNumberFormat="1" applyFont="1" applyFill="1" applyBorder="1" applyAlignment="1">
      <alignment horizontal="center" vertical="center" wrapText="1"/>
      <protection/>
    </xf>
    <xf numFmtId="49" fontId="50" fillId="91" borderId="14" xfId="0" applyNumberFormat="1" applyFont="1" applyFill="1" applyBorder="1" applyAlignment="1">
      <alignment horizontal="center" vertical="center" wrapText="1"/>
    </xf>
    <xf numFmtId="0" fontId="50" fillId="91" borderId="14" xfId="0" applyFont="1" applyFill="1" applyBorder="1" applyAlignment="1">
      <alignment horizontal="center" vertical="center" wrapText="1"/>
    </xf>
    <xf numFmtId="172" fontId="50" fillId="91" borderId="14" xfId="0" applyNumberFormat="1" applyFont="1" applyFill="1" applyBorder="1" applyAlignment="1">
      <alignment horizontal="center" vertical="center" wrapText="1"/>
    </xf>
    <xf numFmtId="49" fontId="50" fillId="91" borderId="14" xfId="406" applyNumberFormat="1" applyFont="1" applyFill="1" applyBorder="1" applyAlignment="1">
      <alignment horizontal="center" vertical="center" wrapText="1"/>
      <protection/>
    </xf>
    <xf numFmtId="0" fontId="50" fillId="91" borderId="14" xfId="400" applyFont="1" applyFill="1" applyBorder="1" applyAlignment="1">
      <alignment horizontal="center" vertical="center" wrapText="1"/>
      <protection/>
    </xf>
    <xf numFmtId="49" fontId="50" fillId="91" borderId="14" xfId="460" applyNumberFormat="1" applyFont="1" applyFill="1" applyBorder="1" applyAlignment="1">
      <alignment horizontal="center" vertical="center" wrapText="1"/>
      <protection/>
    </xf>
    <xf numFmtId="49" fontId="50" fillId="91" borderId="14" xfId="428" applyNumberFormat="1" applyFont="1" applyFill="1" applyBorder="1" applyAlignment="1">
      <alignment horizontal="center" vertical="center" wrapText="1"/>
      <protection/>
    </xf>
    <xf numFmtId="0" fontId="50" fillId="91" borderId="14" xfId="0" applyFont="1" applyFill="1" applyBorder="1" applyAlignment="1">
      <alignment wrapText="1"/>
    </xf>
    <xf numFmtId="49" fontId="50" fillId="91" borderId="14" xfId="398" applyNumberFormat="1" applyFont="1" applyFill="1" applyBorder="1" applyAlignment="1">
      <alignment horizontal="center" vertical="center" wrapText="1"/>
      <protection/>
    </xf>
    <xf numFmtId="0" fontId="50" fillId="91" borderId="14" xfId="398" applyNumberFormat="1" applyFont="1" applyFill="1" applyBorder="1" applyAlignment="1">
      <alignment horizontal="left" vertical="top" wrapText="1"/>
      <protection/>
    </xf>
    <xf numFmtId="49" fontId="50" fillId="91" borderId="14" xfId="412" applyNumberFormat="1" applyFont="1" applyFill="1" applyBorder="1" applyAlignment="1">
      <alignment horizontal="center" vertical="center" wrapText="1"/>
      <protection/>
    </xf>
    <xf numFmtId="0" fontId="50" fillId="91" borderId="14" xfId="412" applyFont="1" applyFill="1" applyBorder="1" applyAlignment="1">
      <alignment horizontal="center" vertical="center" wrapText="1"/>
      <protection/>
    </xf>
    <xf numFmtId="49" fontId="72" fillId="91" borderId="14" xfId="0" applyNumberFormat="1" applyFont="1" applyFill="1" applyBorder="1" applyAlignment="1">
      <alignment horizontal="center" vertical="center" wrapText="1"/>
    </xf>
    <xf numFmtId="0" fontId="72" fillId="91" borderId="14" xfId="0" applyFont="1" applyFill="1" applyBorder="1" applyAlignment="1">
      <alignment horizontal="center" vertical="center" wrapText="1"/>
    </xf>
    <xf numFmtId="49" fontId="72" fillId="91" borderId="14" xfId="428" applyNumberFormat="1" applyFont="1" applyFill="1" applyBorder="1" applyAlignment="1">
      <alignment horizontal="center" vertical="center" wrapText="1"/>
      <protection/>
    </xf>
    <xf numFmtId="49" fontId="50" fillId="91" borderId="14" xfId="460" applyNumberFormat="1" applyFont="1" applyFill="1" applyBorder="1" applyAlignment="1">
      <alignment horizontal="center" vertical="top" wrapText="1"/>
      <protection/>
    </xf>
    <xf numFmtId="49" fontId="50" fillId="91" borderId="14" xfId="400" applyNumberFormat="1" applyFont="1" applyFill="1" applyBorder="1" applyAlignment="1">
      <alignment horizontal="center" vertical="center" wrapText="1"/>
      <protection/>
    </xf>
    <xf numFmtId="49" fontId="50" fillId="91" borderId="14" xfId="0" applyNumberFormat="1" applyFont="1" applyFill="1" applyBorder="1" applyAlignment="1">
      <alignment horizontal="center" vertical="top" wrapText="1"/>
    </xf>
    <xf numFmtId="0" fontId="50" fillId="91" borderId="14" xfId="428" applyFont="1" applyFill="1" applyBorder="1" applyAlignment="1">
      <alignment horizontal="center" vertical="center" wrapText="1"/>
      <protection/>
    </xf>
    <xf numFmtId="49" fontId="50" fillId="91" borderId="14" xfId="418" applyNumberFormat="1" applyFont="1" applyFill="1" applyBorder="1" applyAlignment="1">
      <alignment horizontal="center" vertical="center" wrapText="1"/>
      <protection/>
    </xf>
    <xf numFmtId="0" fontId="50" fillId="91" borderId="14" xfId="418" applyFont="1" applyFill="1" applyBorder="1" applyAlignment="1">
      <alignment horizontal="center" vertical="center" wrapText="1"/>
      <protection/>
    </xf>
    <xf numFmtId="0" fontId="50" fillId="91" borderId="14" xfId="400" applyFont="1" applyFill="1" applyBorder="1" applyAlignment="1">
      <alignment horizontal="center" vertical="center"/>
      <protection/>
    </xf>
    <xf numFmtId="49" fontId="50" fillId="91" borderId="14" xfId="0" applyNumberFormat="1" applyFont="1" applyFill="1" applyBorder="1" applyAlignment="1">
      <alignment horizontal="center" vertical="center"/>
    </xf>
    <xf numFmtId="49" fontId="50" fillId="91" borderId="14" xfId="406" applyNumberFormat="1" applyFont="1" applyFill="1" applyBorder="1" applyAlignment="1">
      <alignment horizontal="center" vertical="center"/>
      <protection/>
    </xf>
    <xf numFmtId="49" fontId="50" fillId="91" borderId="14" xfId="468" applyNumberFormat="1" applyFont="1" applyFill="1" applyBorder="1" applyAlignment="1">
      <alignment horizontal="center" vertical="center" wrapText="1"/>
      <protection/>
    </xf>
    <xf numFmtId="0" fontId="50" fillId="91" borderId="14" xfId="406" applyFont="1" applyFill="1" applyBorder="1" applyAlignment="1">
      <alignment horizontal="center" vertical="center" wrapText="1"/>
      <protection/>
    </xf>
    <xf numFmtId="49" fontId="50" fillId="91" borderId="14" xfId="400" applyNumberFormat="1" applyFont="1" applyFill="1" applyBorder="1" applyAlignment="1">
      <alignment horizontal="center" vertical="center"/>
      <protection/>
    </xf>
    <xf numFmtId="49" fontId="50" fillId="91" borderId="14" xfId="398" applyNumberFormat="1" applyFont="1" applyFill="1" applyBorder="1" applyAlignment="1">
      <alignment horizontal="center" vertical="center"/>
      <protection/>
    </xf>
    <xf numFmtId="49" fontId="50" fillId="91" borderId="14" xfId="418" applyNumberFormat="1" applyFont="1" applyFill="1" applyBorder="1" applyAlignment="1">
      <alignment horizontal="center" vertical="center"/>
      <protection/>
    </xf>
    <xf numFmtId="49" fontId="50" fillId="91" borderId="14" xfId="417" applyNumberFormat="1" applyFont="1" applyFill="1" applyBorder="1" applyAlignment="1">
      <alignment horizontal="center" vertical="center" wrapText="1"/>
      <protection/>
    </xf>
    <xf numFmtId="0" fontId="50" fillId="91" borderId="14" xfId="0" applyFont="1" applyFill="1" applyBorder="1" applyAlignment="1">
      <alignment horizontal="center" wrapText="1"/>
    </xf>
    <xf numFmtId="49" fontId="50" fillId="91" borderId="14" xfId="408" applyNumberFormat="1" applyFont="1" applyFill="1" applyBorder="1" applyAlignment="1">
      <alignment horizontal="center" vertical="center" wrapText="1"/>
      <protection/>
    </xf>
    <xf numFmtId="49" fontId="53" fillId="91" borderId="14" xfId="408" applyNumberFormat="1" applyFont="1" applyFill="1" applyBorder="1" applyAlignment="1">
      <alignment horizontal="center" vertical="center" wrapText="1"/>
      <protection/>
    </xf>
    <xf numFmtId="49" fontId="50" fillId="91" borderId="14" xfId="428" applyNumberFormat="1" applyFont="1" applyFill="1" applyBorder="1" applyAlignment="1">
      <alignment horizontal="center" vertical="center"/>
      <protection/>
    </xf>
    <xf numFmtId="0" fontId="72" fillId="91" borderId="14" xfId="398" applyFont="1" applyFill="1" applyBorder="1" applyAlignment="1">
      <alignment horizontal="center" vertical="center"/>
      <protection/>
    </xf>
    <xf numFmtId="49" fontId="50" fillId="91" borderId="14" xfId="0" applyNumberFormat="1" applyFont="1" applyFill="1" applyBorder="1" applyAlignment="1" applyProtection="1">
      <alignment horizontal="center" vertical="center" wrapText="1"/>
      <protection/>
    </xf>
    <xf numFmtId="0" fontId="50" fillId="91" borderId="14" xfId="468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wrapText="1"/>
    </xf>
    <xf numFmtId="0" fontId="53" fillId="0" borderId="14" xfId="428" applyNumberFormat="1" applyFont="1" applyFill="1" applyBorder="1" applyAlignment="1">
      <alignment horizontal="center" vertical="center" wrapText="1"/>
      <protection/>
    </xf>
    <xf numFmtId="172" fontId="53" fillId="0" borderId="14" xfId="0" applyNumberFormat="1" applyFont="1" applyFill="1" applyBorder="1" applyAlignment="1">
      <alignment horizontal="center" vertical="center" wrapText="1"/>
    </xf>
    <xf numFmtId="0" fontId="50" fillId="91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2" fontId="50" fillId="0" borderId="14" xfId="400" applyNumberFormat="1" applyFont="1" applyFill="1" applyBorder="1" applyAlignment="1">
      <alignment horizontal="center" vertical="center"/>
      <protection/>
    </xf>
    <xf numFmtId="172" fontId="50" fillId="0" borderId="14" xfId="0" applyNumberFormat="1" applyFont="1" applyFill="1" applyBorder="1" applyAlignment="1">
      <alignment horizontal="center" vertical="center"/>
    </xf>
    <xf numFmtId="172" fontId="40" fillId="91" borderId="14" xfId="0" applyNumberFormat="1" applyFont="1" applyFill="1" applyBorder="1" applyAlignment="1">
      <alignment horizontal="center" vertical="center"/>
    </xf>
    <xf numFmtId="172" fontId="40" fillId="91" borderId="14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/>
    </xf>
    <xf numFmtId="172" fontId="50" fillId="0" borderId="14" xfId="412" applyNumberFormat="1" applyFont="1" applyFill="1" applyBorder="1" applyAlignment="1">
      <alignment horizontal="center" vertical="center"/>
      <protection/>
    </xf>
    <xf numFmtId="172" fontId="54" fillId="0" borderId="14" xfId="0" applyNumberFormat="1" applyFont="1" applyFill="1" applyBorder="1" applyAlignment="1">
      <alignment horizontal="center" vertical="center" wrapText="1"/>
    </xf>
    <xf numFmtId="172" fontId="54" fillId="0" borderId="14" xfId="0" applyNumberFormat="1" applyFont="1" applyFill="1" applyBorder="1" applyAlignment="1">
      <alignment horizontal="center" vertical="center"/>
    </xf>
    <xf numFmtId="172" fontId="50" fillId="0" borderId="14" xfId="418" applyNumberFormat="1" applyFont="1" applyFill="1" applyBorder="1" applyAlignment="1">
      <alignment horizontal="center" vertical="center" wrapText="1"/>
      <protection/>
    </xf>
    <xf numFmtId="172" fontId="50" fillId="0" borderId="14" xfId="412" applyNumberFormat="1" applyFont="1" applyFill="1" applyBorder="1" applyAlignment="1">
      <alignment horizontal="center" vertical="center" wrapText="1"/>
      <protection/>
    </xf>
    <xf numFmtId="172" fontId="72" fillId="0" borderId="14" xfId="0" applyNumberFormat="1" applyFont="1" applyFill="1" applyBorder="1" applyAlignment="1">
      <alignment horizontal="center" vertical="center" wrapText="1"/>
    </xf>
    <xf numFmtId="172" fontId="72" fillId="0" borderId="14" xfId="412" applyNumberFormat="1" applyFont="1" applyFill="1" applyBorder="1" applyAlignment="1">
      <alignment horizontal="center" vertical="center" wrapText="1"/>
      <protection/>
    </xf>
    <xf numFmtId="0" fontId="40" fillId="91" borderId="14" xfId="437" applyNumberFormat="1" applyFont="1" applyFill="1" applyBorder="1" applyAlignment="1">
      <alignment horizontal="left" vertical="center" wrapText="1"/>
      <protection/>
    </xf>
    <xf numFmtId="0" fontId="40" fillId="91" borderId="14" xfId="0" applyNumberFormat="1" applyFont="1" applyFill="1" applyBorder="1" applyAlignment="1">
      <alignment horizontal="left" vertical="top" wrapText="1"/>
    </xf>
    <xf numFmtId="0" fontId="40" fillId="91" borderId="14" xfId="0" applyNumberFormat="1" applyFont="1" applyFill="1" applyBorder="1" applyAlignment="1">
      <alignment horizontal="left" vertical="top" wrapText="1" shrinkToFit="1"/>
    </xf>
    <xf numFmtId="0" fontId="40" fillId="91" borderId="14" xfId="460" applyNumberFormat="1" applyFont="1" applyFill="1" applyBorder="1" applyAlignment="1">
      <alignment horizontal="left" vertical="top" wrapText="1"/>
      <protection/>
    </xf>
    <xf numFmtId="0" fontId="40" fillId="91" borderId="14" xfId="0" applyFont="1" applyFill="1" applyBorder="1" applyAlignment="1">
      <alignment horizontal="left" vertical="center" wrapText="1"/>
    </xf>
    <xf numFmtId="0" fontId="40" fillId="91" borderId="14" xfId="406" applyNumberFormat="1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horizontal="justify" vertical="center" wrapText="1"/>
    </xf>
    <xf numFmtId="0" fontId="40" fillId="91" borderId="14" xfId="468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wrapText="1"/>
    </xf>
    <xf numFmtId="0" fontId="40" fillId="91" borderId="14" xfId="0" applyFont="1" applyFill="1" applyBorder="1" applyAlignment="1">
      <alignment horizontal="left" vertical="center" wrapText="1" shrinkToFit="1"/>
    </xf>
    <xf numFmtId="0" fontId="40" fillId="91" borderId="14" xfId="468" applyFont="1" applyFill="1" applyBorder="1" applyAlignment="1">
      <alignment vertical="center" wrapText="1"/>
      <protection/>
    </xf>
    <xf numFmtId="49" fontId="40" fillId="91" borderId="14" xfId="0" applyNumberFormat="1" applyFont="1" applyFill="1" applyBorder="1" applyAlignment="1">
      <alignment horizontal="left" vertical="center" wrapText="1"/>
    </xf>
    <xf numFmtId="0" fontId="40" fillId="91" borderId="14" xfId="0" applyNumberFormat="1" applyFont="1" applyFill="1" applyBorder="1" applyAlignment="1">
      <alignment horizontal="left" vertical="center" wrapText="1"/>
    </xf>
    <xf numFmtId="0" fontId="40" fillId="91" borderId="14" xfId="400" applyFont="1" applyFill="1" applyBorder="1" applyAlignment="1">
      <alignment horizontal="left" vertical="center" wrapText="1"/>
      <protection/>
    </xf>
    <xf numFmtId="0" fontId="40" fillId="91" borderId="14" xfId="408" applyNumberFormat="1" applyFont="1" applyFill="1" applyBorder="1" applyAlignment="1">
      <alignment horizontal="left" vertical="center" wrapText="1"/>
      <protection/>
    </xf>
    <xf numFmtId="0" fontId="40" fillId="91" borderId="14" xfId="400" applyNumberFormat="1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vertical="center" wrapText="1" shrinkToFit="1"/>
    </xf>
    <xf numFmtId="0" fontId="40" fillId="91" borderId="14" xfId="400" applyNumberFormat="1" applyFont="1" applyFill="1" applyBorder="1" applyAlignment="1">
      <alignment horizontal="left" vertical="top" wrapText="1"/>
      <protection/>
    </xf>
    <xf numFmtId="0" fontId="40" fillId="91" borderId="14" xfId="400" applyNumberFormat="1" applyFont="1" applyFill="1" applyBorder="1" applyAlignment="1">
      <alignment horizontal="left" vertical="top" wrapText="1" shrinkToFit="1"/>
      <protection/>
    </xf>
    <xf numFmtId="0" fontId="40" fillId="91" borderId="14" xfId="398" applyNumberFormat="1" applyFont="1" applyFill="1" applyBorder="1" applyAlignment="1">
      <alignment horizontal="left" vertical="center" wrapText="1"/>
      <protection/>
    </xf>
    <xf numFmtId="49" fontId="40" fillId="91" borderId="14" xfId="400" applyNumberFormat="1" applyFont="1" applyFill="1" applyBorder="1" applyAlignment="1">
      <alignment horizontal="left" vertical="center" wrapText="1"/>
      <protection/>
    </xf>
    <xf numFmtId="0" fontId="40" fillId="0" borderId="14" xfId="460" applyNumberFormat="1" applyFont="1" applyFill="1" applyBorder="1" applyAlignment="1">
      <alignment horizontal="left" vertical="top" wrapText="1"/>
      <protection/>
    </xf>
    <xf numFmtId="0" fontId="40" fillId="0" borderId="14" xfId="417" applyNumberFormat="1" applyFont="1" applyFill="1" applyBorder="1" applyAlignment="1">
      <alignment horizontal="left" vertical="center" wrapText="1"/>
      <protection/>
    </xf>
    <xf numFmtId="0" fontId="40" fillId="91" borderId="14" xfId="465" applyNumberFormat="1" applyFont="1" applyFill="1" applyBorder="1" applyAlignment="1">
      <alignment horizontal="left" vertical="center" wrapText="1"/>
      <protection/>
    </xf>
    <xf numFmtId="0" fontId="40" fillId="91" borderId="14" xfId="398" applyNumberFormat="1" applyFont="1" applyFill="1" applyBorder="1" applyAlignment="1">
      <alignment horizontal="left" vertical="top" wrapText="1"/>
      <protection/>
    </xf>
    <xf numFmtId="0" fontId="40" fillId="91" borderId="14" xfId="428" applyNumberFormat="1" applyFont="1" applyFill="1" applyBorder="1" applyAlignment="1">
      <alignment horizontal="left" vertical="center" wrapText="1"/>
      <protection/>
    </xf>
    <xf numFmtId="0" fontId="40" fillId="91" borderId="14" xfId="412" applyFont="1" applyFill="1" applyBorder="1" applyAlignment="1">
      <alignment horizontal="left" vertical="center" wrapText="1"/>
      <protection/>
    </xf>
    <xf numFmtId="0" fontId="73" fillId="91" borderId="14" xfId="0" applyFont="1" applyFill="1" applyBorder="1" applyAlignment="1">
      <alignment horizontal="left" vertical="top" wrapText="1"/>
    </xf>
    <xf numFmtId="0" fontId="40" fillId="91" borderId="14" xfId="0" applyFont="1" applyFill="1" applyBorder="1" applyAlignment="1">
      <alignment vertical="top" wrapText="1"/>
    </xf>
    <xf numFmtId="0" fontId="73" fillId="91" borderId="14" xfId="0" applyNumberFormat="1" applyFont="1" applyFill="1" applyBorder="1" applyAlignment="1">
      <alignment horizontal="left" vertical="top" wrapText="1" shrinkToFit="1"/>
    </xf>
    <xf numFmtId="0" fontId="73" fillId="91" borderId="14" xfId="0" applyNumberFormat="1" applyFont="1" applyFill="1" applyBorder="1" applyAlignment="1">
      <alignment horizontal="left" vertical="top" wrapText="1"/>
    </xf>
    <xf numFmtId="0" fontId="40" fillId="91" borderId="14" xfId="417" applyNumberFormat="1" applyFont="1" applyFill="1" applyBorder="1" applyAlignment="1">
      <alignment horizontal="left" vertical="center" wrapText="1"/>
      <protection/>
    </xf>
    <xf numFmtId="172" fontId="40" fillId="91" borderId="14" xfId="417" applyNumberFormat="1" applyFont="1" applyFill="1" applyBorder="1" applyAlignment="1">
      <alignment horizontal="left" vertical="center" wrapText="1" shrinkToFit="1"/>
      <protection/>
    </xf>
    <xf numFmtId="2" fontId="40" fillId="91" borderId="14" xfId="400" applyNumberFormat="1" applyFont="1" applyFill="1" applyBorder="1" applyAlignment="1">
      <alignment horizontal="left" vertical="center" wrapText="1"/>
      <protection/>
    </xf>
    <xf numFmtId="0" fontId="40" fillId="91" borderId="14" xfId="418" applyNumberFormat="1" applyFont="1" applyFill="1" applyBorder="1" applyAlignment="1">
      <alignment horizontal="left" vertical="center" wrapText="1"/>
      <protection/>
    </xf>
    <xf numFmtId="0" fontId="40" fillId="91" borderId="0" xfId="0" applyFont="1" applyFill="1" applyAlignment="1">
      <alignment vertical="center" wrapText="1"/>
    </xf>
    <xf numFmtId="0" fontId="40" fillId="91" borderId="14" xfId="400" applyFont="1" applyFill="1" applyBorder="1" applyAlignment="1" applyProtection="1">
      <alignment horizontal="left" vertical="center" wrapText="1"/>
      <protection locked="0"/>
    </xf>
    <xf numFmtId="0" fontId="40" fillId="91" borderId="14" xfId="0" applyFont="1" applyFill="1" applyBorder="1" applyAlignment="1">
      <alignment horizontal="left" vertical="top" wrapText="1"/>
    </xf>
    <xf numFmtId="0" fontId="40" fillId="91" borderId="14" xfId="460" applyNumberFormat="1" applyFont="1" applyFill="1" applyBorder="1" applyAlignment="1">
      <alignment horizontal="left" vertical="top" wrapText="1" shrinkToFit="1"/>
      <protection/>
    </xf>
    <xf numFmtId="0" fontId="40" fillId="91" borderId="14" xfId="0" applyFont="1" applyFill="1" applyBorder="1" applyAlignment="1">
      <alignment horizontal="left" wrapText="1"/>
    </xf>
    <xf numFmtId="0" fontId="40" fillId="91" borderId="14" xfId="468" applyNumberFormat="1" applyFont="1" applyFill="1" applyBorder="1" applyAlignment="1">
      <alignment horizontal="left" vertical="top" wrapText="1"/>
      <protection/>
    </xf>
    <xf numFmtId="0" fontId="40" fillId="91" borderId="14" xfId="412" applyFont="1" applyFill="1" applyBorder="1" applyAlignment="1">
      <alignment horizontal="left" vertical="top" wrapText="1"/>
      <protection/>
    </xf>
    <xf numFmtId="0" fontId="40" fillId="91" borderId="14" xfId="468" applyNumberFormat="1" applyFont="1" applyFill="1" applyBorder="1" applyAlignment="1">
      <alignment horizontal="left" vertical="center" wrapText="1"/>
      <protection/>
    </xf>
    <xf numFmtId="0" fontId="40" fillId="91" borderId="14" xfId="398" applyNumberFormat="1" applyFont="1" applyFill="1" applyBorder="1" applyAlignment="1">
      <alignment horizontal="left" vertical="center" wrapText="1" shrinkToFit="1"/>
      <protection/>
    </xf>
    <xf numFmtId="0" fontId="40" fillId="91" borderId="14" xfId="428" applyNumberFormat="1" applyFont="1" applyFill="1" applyBorder="1" applyAlignment="1">
      <alignment horizontal="left" vertical="center" wrapText="1" shrinkToFit="1"/>
      <protection/>
    </xf>
    <xf numFmtId="0" fontId="40" fillId="91" borderId="14" xfId="406" applyNumberFormat="1" applyFont="1" applyFill="1" applyBorder="1" applyAlignment="1">
      <alignment horizontal="left" vertical="center" wrapText="1" shrinkToFit="1"/>
      <protection/>
    </xf>
    <xf numFmtId="49" fontId="40" fillId="91" borderId="14" xfId="468" applyNumberFormat="1" applyFont="1" applyFill="1" applyBorder="1" applyAlignment="1">
      <alignment horizontal="left" vertical="center" wrapText="1"/>
      <protection/>
    </xf>
    <xf numFmtId="0" fontId="40" fillId="91" borderId="14" xfId="409" applyNumberFormat="1" applyFont="1" applyFill="1" applyBorder="1" applyAlignment="1">
      <alignment horizontal="left" vertical="center" wrapText="1"/>
      <protection/>
    </xf>
    <xf numFmtId="0" fontId="40" fillId="91" borderId="14" xfId="468" applyFont="1" applyFill="1" applyBorder="1" applyAlignment="1">
      <alignment wrapText="1"/>
      <protection/>
    </xf>
    <xf numFmtId="0" fontId="40" fillId="91" borderId="14" xfId="42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 horizontal="left"/>
    </xf>
    <xf numFmtId="49" fontId="50" fillId="91" borderId="14" xfId="0" applyNumberFormat="1" applyFont="1" applyFill="1" applyBorder="1" applyAlignment="1">
      <alignment horizontal="center" wrapText="1"/>
    </xf>
    <xf numFmtId="175" fontId="40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wrapText="1"/>
    </xf>
    <xf numFmtId="0" fontId="40" fillId="91" borderId="14" xfId="0" applyFont="1" applyFill="1" applyBorder="1" applyAlignment="1">
      <alignment horizontal="center" vertical="center"/>
    </xf>
    <xf numFmtId="49" fontId="40" fillId="91" borderId="14" xfId="428" applyNumberFormat="1" applyFont="1" applyFill="1" applyBorder="1" applyAlignment="1">
      <alignment horizontal="center" vertical="center"/>
      <protection/>
    </xf>
    <xf numFmtId="49" fontId="40" fillId="91" borderId="14" xfId="460" applyNumberFormat="1" applyFont="1" applyFill="1" applyBorder="1" applyAlignment="1">
      <alignment horizontal="center" vertical="center" wrapText="1"/>
      <protection/>
    </xf>
    <xf numFmtId="49" fontId="40" fillId="91" borderId="14" xfId="406" applyNumberFormat="1" applyFont="1" applyFill="1" applyBorder="1" applyAlignment="1">
      <alignment horizontal="center" vertical="center" wrapText="1"/>
      <protection/>
    </xf>
    <xf numFmtId="0" fontId="40" fillId="91" borderId="14" xfId="0" applyFont="1" applyFill="1" applyBorder="1" applyAlignment="1">
      <alignment horizontal="center" vertical="center" wrapText="1"/>
    </xf>
    <xf numFmtId="49" fontId="40" fillId="91" borderId="14" xfId="428" applyNumberFormat="1" applyFont="1" applyFill="1" applyBorder="1" applyAlignment="1">
      <alignment horizontal="center" vertical="center" wrapText="1"/>
      <protection/>
    </xf>
    <xf numFmtId="49" fontId="40" fillId="91" borderId="14" xfId="398" applyNumberFormat="1" applyFont="1" applyFill="1" applyBorder="1" applyAlignment="1">
      <alignment horizontal="center" vertical="center"/>
      <protection/>
    </xf>
    <xf numFmtId="49" fontId="40" fillId="91" borderId="14" xfId="0" applyNumberFormat="1" applyFont="1" applyFill="1" applyBorder="1" applyAlignment="1">
      <alignment horizontal="center" vertical="center" wrapText="1"/>
    </xf>
    <xf numFmtId="0" fontId="3" fillId="0" borderId="14" xfId="468" applyFont="1" applyBorder="1" applyAlignment="1">
      <alignment horizontal="center" vertical="center" wrapText="1"/>
      <protection/>
    </xf>
    <xf numFmtId="49" fontId="3" fillId="0" borderId="14" xfId="468" applyNumberFormat="1" applyFont="1" applyBorder="1" applyAlignment="1">
      <alignment horizontal="center" vertical="center" wrapText="1"/>
      <protection/>
    </xf>
    <xf numFmtId="0" fontId="50" fillId="91" borderId="14" xfId="0" applyNumberFormat="1" applyFont="1" applyFill="1" applyBorder="1" applyAlignment="1">
      <alignment horizontal="left" vertical="top" wrapText="1" shrinkToFit="1"/>
    </xf>
    <xf numFmtId="49" fontId="50" fillId="0" borderId="31" xfId="0" applyNumberFormat="1" applyFont="1" applyBorder="1" applyAlignment="1" applyProtection="1">
      <alignment horizontal="center" vertical="center" wrapText="1"/>
      <protection/>
    </xf>
    <xf numFmtId="49" fontId="50" fillId="0" borderId="32" xfId="0" applyNumberFormat="1" applyFont="1" applyBorder="1" applyAlignment="1" applyProtection="1">
      <alignment horizontal="center" vertical="center" wrapText="1"/>
      <protection/>
    </xf>
    <xf numFmtId="49" fontId="50" fillId="0" borderId="31" xfId="0" applyNumberFormat="1" applyFont="1" applyBorder="1" applyAlignment="1" applyProtection="1">
      <alignment horizontal="left" vertical="center" wrapText="1"/>
      <protection/>
    </xf>
    <xf numFmtId="49" fontId="50" fillId="0" borderId="32" xfId="0" applyNumberFormat="1" applyFont="1" applyBorder="1" applyAlignment="1" applyProtection="1">
      <alignment horizontal="left" vertical="center" wrapText="1"/>
      <protection/>
    </xf>
    <xf numFmtId="0" fontId="50" fillId="91" borderId="14" xfId="400" applyNumberFormat="1" applyFont="1" applyFill="1" applyBorder="1" applyAlignment="1">
      <alignment horizontal="left" vertical="center" wrapText="1"/>
      <protection/>
    </xf>
    <xf numFmtId="0" fontId="50" fillId="91" borderId="14" xfId="0" applyFont="1" applyFill="1" applyBorder="1" applyAlignment="1">
      <alignment horizontal="left" vertical="center" wrapText="1"/>
    </xf>
    <xf numFmtId="49" fontId="40" fillId="0" borderId="31" xfId="0" applyNumberFormat="1" applyFont="1" applyBorder="1" applyAlignment="1" applyProtection="1">
      <alignment horizontal="center" vertical="center" wrapText="1"/>
      <protection/>
    </xf>
    <xf numFmtId="4" fontId="53" fillId="0" borderId="14" xfId="0" applyNumberFormat="1" applyFont="1" applyFill="1" applyBorder="1" applyAlignment="1">
      <alignment horizontal="center" vertical="center"/>
    </xf>
    <xf numFmtId="172" fontId="5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47" fillId="0" borderId="0" xfId="400" applyNumberFormat="1" applyFont="1" applyFill="1" applyAlignment="1">
      <alignment horizontal="center" wrapText="1"/>
      <protection/>
    </xf>
  </cellXfs>
  <cellStyles count="5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3" xfId="23"/>
    <cellStyle name="20% — акцент2" xfId="24"/>
    <cellStyle name="20% - Акцент2 2" xfId="25"/>
    <cellStyle name="20% - Акцент2 3" xfId="26"/>
    <cellStyle name="20% — акцент3" xfId="27"/>
    <cellStyle name="20% - Акцент3 2" xfId="28"/>
    <cellStyle name="20% - Акцент3 3" xfId="29"/>
    <cellStyle name="20% — акцент4" xfId="30"/>
    <cellStyle name="20% - Акцент4 2" xfId="31"/>
    <cellStyle name="20% - Акцент4 3" xfId="32"/>
    <cellStyle name="20% — акцент5" xfId="33"/>
    <cellStyle name="20% - Акцент5 2" xfId="34"/>
    <cellStyle name="20% - Акцент5 3" xfId="35"/>
    <cellStyle name="20% —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3" xfId="47"/>
    <cellStyle name="40% — акцент2" xfId="48"/>
    <cellStyle name="40% - Акцент2 2" xfId="49"/>
    <cellStyle name="40% - Акцент2 3" xfId="50"/>
    <cellStyle name="40% — акцент3" xfId="51"/>
    <cellStyle name="40% - Акцент3 2" xfId="52"/>
    <cellStyle name="40% - Акцент3 3" xfId="53"/>
    <cellStyle name="40% — акцент4" xfId="54"/>
    <cellStyle name="40% - Акцент4 2" xfId="55"/>
    <cellStyle name="40% - Акцент4 3" xfId="56"/>
    <cellStyle name="40% — акцент5" xfId="57"/>
    <cellStyle name="40% - Акцент5 2" xfId="58"/>
    <cellStyle name="40% - Акцент5 3" xfId="59"/>
    <cellStyle name="40% —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0 4" xfId="386"/>
    <cellStyle name="Обычный 11" xfId="387"/>
    <cellStyle name="Обычный 11 2" xfId="388"/>
    <cellStyle name="Обычный 11 2 2" xfId="389"/>
    <cellStyle name="Обычный 11 2 3" xfId="390"/>
    <cellStyle name="Обычный 11 3" xfId="391"/>
    <cellStyle name="Обычный 11 4" xfId="392"/>
    <cellStyle name="Обычный 11 4 2" xfId="393"/>
    <cellStyle name="Обычный 11 5" xfId="394"/>
    <cellStyle name="Обычный 11 5 2" xfId="395"/>
    <cellStyle name="Обычный 11 6" xfId="396"/>
    <cellStyle name="Обычный 11 7" xfId="397"/>
    <cellStyle name="Обычный 12" xfId="398"/>
    <cellStyle name="Обычный 12 2" xfId="399"/>
    <cellStyle name="Обычный 13" xfId="400"/>
    <cellStyle name="Обычный 14" xfId="401"/>
    <cellStyle name="Обычный 15" xfId="402"/>
    <cellStyle name="Обычный 16" xfId="403"/>
    <cellStyle name="Обычный 17" xfId="404"/>
    <cellStyle name="Обычный 18" xfId="405"/>
    <cellStyle name="Обычный 2" xfId="406"/>
    <cellStyle name="Обычный 2 10" xfId="407"/>
    <cellStyle name="Обычный 2 10 4" xfId="408"/>
    <cellStyle name="Обычный 2 11" xfId="409"/>
    <cellStyle name="Обычный 2 12" xfId="410"/>
    <cellStyle name="Обычный 2 13" xfId="411"/>
    <cellStyle name="Обычный 2 2" xfId="412"/>
    <cellStyle name="Обычный 2 2 2" xfId="413"/>
    <cellStyle name="Обычный 2 2 3" xfId="414"/>
    <cellStyle name="Обычный 2 2 3 2" xfId="415"/>
    <cellStyle name="Обычный 2 2 3 2 2" xfId="416"/>
    <cellStyle name="Обычный 2 2 3 3" xfId="417"/>
    <cellStyle name="Обычный 2 2 3 4" xfId="418"/>
    <cellStyle name="Обычный 2 2 3 5" xfId="419"/>
    <cellStyle name="Обычный 2 2 3 6" xfId="420"/>
    <cellStyle name="Обычный 2 2 3 7" xfId="421"/>
    <cellStyle name="Обычный 2 2 4" xfId="422"/>
    <cellStyle name="Обычный 2 2 4 2" xfId="423"/>
    <cellStyle name="Обычный 2 2 4 2 2" xfId="424"/>
    <cellStyle name="Обычный 2 2 4 2 3" xfId="425"/>
    <cellStyle name="Обычный 2 2 5" xfId="426"/>
    <cellStyle name="Обычный 2 2 6" xfId="427"/>
    <cellStyle name="Обычный 2 3" xfId="428"/>
    <cellStyle name="Обычный 2 3 10" xfId="429"/>
    <cellStyle name="Обычный 2 3 2" xfId="430"/>
    <cellStyle name="Обычный 2 3 2 2" xfId="431"/>
    <cellStyle name="Обычный 2 3 2 3" xfId="432"/>
    <cellStyle name="Обычный 2 3 2 4" xfId="433"/>
    <cellStyle name="Обычный 2 3 3" xfId="434"/>
    <cellStyle name="Обычный 2 3 3 2" xfId="435"/>
    <cellStyle name="Обычный 2 3 3 3" xfId="436"/>
    <cellStyle name="Обычный 2 3 4" xfId="437"/>
    <cellStyle name="Обычный 2 3 5" xfId="438"/>
    <cellStyle name="Обычный 2 3 6" xfId="439"/>
    <cellStyle name="Обычный 2 3 7" xfId="440"/>
    <cellStyle name="Обычный 2 3 8" xfId="441"/>
    <cellStyle name="Обычный 2 3 9" xfId="442"/>
    <cellStyle name="Обычный 2 4" xfId="443"/>
    <cellStyle name="Обычный 2 4 2" xfId="444"/>
    <cellStyle name="Обычный 2 4 3" xfId="445"/>
    <cellStyle name="Обычный 2 4 4" xfId="446"/>
    <cellStyle name="Обычный 2 4 5" xfId="447"/>
    <cellStyle name="Обычный 2 4 6" xfId="448"/>
    <cellStyle name="Обычный 2 5" xfId="449"/>
    <cellStyle name="Обычный 2 5 2" xfId="450"/>
    <cellStyle name="Обычный 2 5 3" xfId="451"/>
    <cellStyle name="Обычный 2 5 4" xfId="452"/>
    <cellStyle name="Обычный 2 5 5" xfId="453"/>
    <cellStyle name="Обычный 2 5 6" xfId="454"/>
    <cellStyle name="Обычный 2 6" xfId="455"/>
    <cellStyle name="Обычный 2 6 2" xfId="456"/>
    <cellStyle name="Обычный 2 7" xfId="457"/>
    <cellStyle name="Обычный 2 8" xfId="458"/>
    <cellStyle name="Обычный 2 9" xfId="459"/>
    <cellStyle name="Обычный 20" xfId="460"/>
    <cellStyle name="Обычный 3" xfId="461"/>
    <cellStyle name="Обычный 3 2" xfId="462"/>
    <cellStyle name="Обычный 4" xfId="463"/>
    <cellStyle name="Обычный 4 2" xfId="464"/>
    <cellStyle name="Обычный 5" xfId="465"/>
    <cellStyle name="Обычный 5 2" xfId="466"/>
    <cellStyle name="Обычный 5 3" xfId="467"/>
    <cellStyle name="Обычный 6" xfId="468"/>
    <cellStyle name="Обычный 7" xfId="469"/>
    <cellStyle name="Обычный 7 2" xfId="470"/>
    <cellStyle name="Обычный 7 2 10" xfId="471"/>
    <cellStyle name="Обычный 7 2 11" xfId="472"/>
    <cellStyle name="Обычный 7 2 2" xfId="473"/>
    <cellStyle name="Обычный 7 2 2 2" xfId="474"/>
    <cellStyle name="Обычный 7 2 2 3" xfId="475"/>
    <cellStyle name="Обычный 7 2 3" xfId="476"/>
    <cellStyle name="Обычный 7 2 3 2" xfId="477"/>
    <cellStyle name="Обычный 7 2 3 3" xfId="478"/>
    <cellStyle name="Обычный 7 2 4" xfId="479"/>
    <cellStyle name="Обычный 7 2 4 2" xfId="480"/>
    <cellStyle name="Обычный 7 2 5" xfId="481"/>
    <cellStyle name="Обычный 7 2 6" xfId="482"/>
    <cellStyle name="Обычный 7 2 7" xfId="483"/>
    <cellStyle name="Обычный 7 2 8" xfId="484"/>
    <cellStyle name="Обычный 7 2 9" xfId="485"/>
    <cellStyle name="Обычный 7 3" xfId="486"/>
    <cellStyle name="Обычный 8" xfId="487"/>
    <cellStyle name="Обычный 8 2" xfId="488"/>
    <cellStyle name="Обычный 9" xfId="489"/>
    <cellStyle name="Обычный 9 2" xfId="490"/>
    <cellStyle name="Обычный 9 2 2" xfId="491"/>
    <cellStyle name="Обычный 9 3" xfId="492"/>
    <cellStyle name="Обычный 9 4" xfId="493"/>
    <cellStyle name="Followed Hyperlink" xfId="494"/>
    <cellStyle name="Плохой" xfId="495"/>
    <cellStyle name="Плохой 2" xfId="496"/>
    <cellStyle name="Пояснение" xfId="497"/>
    <cellStyle name="Пояснение 2" xfId="498"/>
    <cellStyle name="Примечание" xfId="499"/>
    <cellStyle name="Примечание 2" xfId="500"/>
    <cellStyle name="Примечание 2 2" xfId="501"/>
    <cellStyle name="Примечание 3" xfId="502"/>
    <cellStyle name="Примечание 3 2" xfId="503"/>
    <cellStyle name="Percent" xfId="504"/>
    <cellStyle name="Процентный 2" xfId="505"/>
    <cellStyle name="Процентный 2 2" xfId="506"/>
    <cellStyle name="Процентный 3" xfId="507"/>
    <cellStyle name="Процентный 3 2" xfId="508"/>
    <cellStyle name="Процентный 3 3" xfId="509"/>
    <cellStyle name="Процентный 4" xfId="510"/>
    <cellStyle name="Процентный 5" xfId="511"/>
    <cellStyle name="Процентный 6" xfId="512"/>
    <cellStyle name="Процентный 7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2" xfId="522"/>
    <cellStyle name="Финансовый 2 3" xfId="523"/>
    <cellStyle name="Финансовый 3" xfId="524"/>
    <cellStyle name="Финансовый 4" xfId="525"/>
    <cellStyle name="Финансовый 5" xfId="526"/>
    <cellStyle name="Хороший" xfId="527"/>
    <cellStyle name="Хороший 2" xfId="5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199</xdr:row>
      <xdr:rowOff>0</xdr:rowOff>
    </xdr:from>
    <xdr:ext cx="476250" cy="247650"/>
    <xdr:grpSp>
      <xdr:nvGrpSpPr>
        <xdr:cNvPr id="1" name="Группа 46"/>
        <xdr:cNvGrpSpPr>
          <a:grpSpLocks/>
        </xdr:cNvGrpSpPr>
      </xdr:nvGrpSpPr>
      <xdr:grpSpPr>
        <a:xfrm>
          <a:off x="1285875" y="117652800"/>
          <a:ext cx="476250" cy="247650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0" cy="447675"/>
    <xdr:grpSp>
      <xdr:nvGrpSpPr>
        <xdr:cNvPr id="6" name="Группа 1"/>
        <xdr:cNvGrpSpPr>
          <a:grpSpLocks/>
        </xdr:cNvGrpSpPr>
      </xdr:nvGrpSpPr>
      <xdr:grpSpPr>
        <a:xfrm>
          <a:off x="1285875" y="200510775"/>
          <a:ext cx="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85948" y="-1941844144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1285948" y="-1941844144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1285948" y="-1941844144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1285948" y="-1955161780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0" cy="447675"/>
    <xdr:grpSp>
      <xdr:nvGrpSpPr>
        <xdr:cNvPr id="11" name="Группа 11"/>
        <xdr:cNvGrpSpPr>
          <a:grpSpLocks/>
        </xdr:cNvGrpSpPr>
      </xdr:nvGrpSpPr>
      <xdr:grpSpPr>
        <a:xfrm>
          <a:off x="1285875" y="200510775"/>
          <a:ext cx="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85948" y="-213880051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1285948" y="-213880051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1285948" y="-213880051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1285948" y="-2138784795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16" name="Группа 1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21" name="Группа 21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26" name="Группа 2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31" name="Группа 31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36" name="Группа 3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41" name="Группа 4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46" name="Группа 51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51" name="Группа 5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56" name="Группа 6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0" cy="447675"/>
    <xdr:grpSp>
      <xdr:nvGrpSpPr>
        <xdr:cNvPr id="61" name="Группа 11"/>
        <xdr:cNvGrpSpPr>
          <a:grpSpLocks/>
        </xdr:cNvGrpSpPr>
      </xdr:nvGrpSpPr>
      <xdr:grpSpPr>
        <a:xfrm>
          <a:off x="1285875" y="200510775"/>
          <a:ext cx="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85948" y="-1792530497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1285948" y="-1792530497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1285948" y="-1792530497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1285948" y="-1792514781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352</xdr:row>
      <xdr:rowOff>0</xdr:rowOff>
    </xdr:from>
    <xdr:ext cx="476250" cy="447675"/>
    <xdr:grpSp>
      <xdr:nvGrpSpPr>
        <xdr:cNvPr id="66" name="Группа 16"/>
        <xdr:cNvGrpSpPr>
          <a:grpSpLocks/>
        </xdr:cNvGrpSpPr>
      </xdr:nvGrpSpPr>
      <xdr:grpSpPr>
        <a:xfrm>
          <a:off x="1285875" y="200510775"/>
          <a:ext cx="476250" cy="447675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510</xdr:row>
      <xdr:rowOff>0</xdr:rowOff>
    </xdr:from>
    <xdr:ext cx="476250" cy="11296650"/>
    <xdr:grpSp>
      <xdr:nvGrpSpPr>
        <xdr:cNvPr id="1" name="Группа 41"/>
        <xdr:cNvGrpSpPr>
          <a:grpSpLocks/>
        </xdr:cNvGrpSpPr>
      </xdr:nvGrpSpPr>
      <xdr:grpSpPr>
        <a:xfrm>
          <a:off x="2295525" y="302856900"/>
          <a:ext cx="476250" cy="11296650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510</xdr:row>
      <xdr:rowOff>0</xdr:rowOff>
    </xdr:from>
    <xdr:ext cx="476250" cy="10296525"/>
    <xdr:grpSp>
      <xdr:nvGrpSpPr>
        <xdr:cNvPr id="6" name="Группа 46"/>
        <xdr:cNvGrpSpPr>
          <a:grpSpLocks/>
        </xdr:cNvGrpSpPr>
      </xdr:nvGrpSpPr>
      <xdr:grpSpPr>
        <a:xfrm>
          <a:off x="2295525" y="302856900"/>
          <a:ext cx="476250" cy="10296525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3999"/>
            <a:ext cx="1888236" cy="1514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518</xdr:row>
      <xdr:rowOff>0</xdr:rowOff>
    </xdr:from>
    <xdr:ext cx="476250" cy="1019175"/>
    <xdr:grpSp>
      <xdr:nvGrpSpPr>
        <xdr:cNvPr id="11" name="Группа 46"/>
        <xdr:cNvGrpSpPr>
          <a:grpSpLocks/>
        </xdr:cNvGrpSpPr>
      </xdr:nvGrpSpPr>
      <xdr:grpSpPr>
        <a:xfrm>
          <a:off x="2295525" y="307476525"/>
          <a:ext cx="476250" cy="101917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700" y="62141100"/>
            <a:ext cx="188823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215642" y="62141100"/>
            <a:ext cx="83921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3369564" y="62141100"/>
            <a:ext cx="188823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3369564" y="62303842"/>
            <a:ext cx="1888236" cy="15158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482</xdr:row>
      <xdr:rowOff>0</xdr:rowOff>
    </xdr:from>
    <xdr:ext cx="476250" cy="200025"/>
    <xdr:grpSp>
      <xdr:nvGrpSpPr>
        <xdr:cNvPr id="16" name="Группа 46"/>
        <xdr:cNvGrpSpPr>
          <a:grpSpLocks/>
        </xdr:cNvGrpSpPr>
      </xdr:nvGrpSpPr>
      <xdr:grpSpPr>
        <a:xfrm>
          <a:off x="2295525" y="284102175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0" cy="161925"/>
    <xdr:grpSp>
      <xdr:nvGrpSpPr>
        <xdr:cNvPr id="21" name="Группа 11"/>
        <xdr:cNvGrpSpPr>
          <a:grpSpLocks/>
        </xdr:cNvGrpSpPr>
      </xdr:nvGrpSpPr>
      <xdr:grpSpPr>
        <a:xfrm>
          <a:off x="2295525" y="14653260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2295630" y="23602278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95630" y="23602278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2295630" y="236022782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2295630" y="236041249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242</xdr:row>
      <xdr:rowOff>0</xdr:rowOff>
    </xdr:from>
    <xdr:ext cx="476250" cy="161925"/>
    <xdr:grpSp>
      <xdr:nvGrpSpPr>
        <xdr:cNvPr id="26" name="Группа 16"/>
        <xdr:cNvGrpSpPr>
          <a:grpSpLocks/>
        </xdr:cNvGrpSpPr>
      </xdr:nvGrpSpPr>
      <xdr:grpSpPr>
        <a:xfrm>
          <a:off x="2295525" y="1465326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0" cy="666750"/>
    <xdr:grpSp>
      <xdr:nvGrpSpPr>
        <xdr:cNvPr id="31" name="Группа 1"/>
        <xdr:cNvGrpSpPr>
          <a:grpSpLocks/>
        </xdr:cNvGrpSpPr>
      </xdr:nvGrpSpPr>
      <xdr:grpSpPr>
        <a:xfrm>
          <a:off x="2295525" y="149132925"/>
          <a:ext cx="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2295630" y="-1054550797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95630" y="-1054550797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2295630" y="-1054550797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2295630" y="1503926301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0" cy="666750"/>
    <xdr:grpSp>
      <xdr:nvGrpSpPr>
        <xdr:cNvPr id="36" name="Группа 11"/>
        <xdr:cNvGrpSpPr>
          <a:grpSpLocks/>
        </xdr:cNvGrpSpPr>
      </xdr:nvGrpSpPr>
      <xdr:grpSpPr>
        <a:xfrm>
          <a:off x="2295525" y="149132925"/>
          <a:ext cx="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2295630" y="-1978857956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95630" y="-1978857956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2295630" y="-1978857956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2295630" y="-1978842240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41" name="Группа 1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46" name="Группа 21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51" name="Группа 2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56" name="Группа 31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61" name="Группа 3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66" name="Группа 4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71" name="Группа 51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76" name="Группа 5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81" name="Группа 6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0" cy="666750"/>
    <xdr:grpSp>
      <xdr:nvGrpSpPr>
        <xdr:cNvPr id="86" name="Группа 11"/>
        <xdr:cNvGrpSpPr>
          <a:grpSpLocks/>
        </xdr:cNvGrpSpPr>
      </xdr:nvGrpSpPr>
      <xdr:grpSpPr>
        <a:xfrm>
          <a:off x="2295525" y="149132925"/>
          <a:ext cx="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2295630" y="-1717901569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95630" y="-1717901569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2295630" y="-1717901569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2295630" y="-1717885853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246</xdr:row>
      <xdr:rowOff>0</xdr:rowOff>
    </xdr:from>
    <xdr:ext cx="476250" cy="666750"/>
    <xdr:grpSp>
      <xdr:nvGrpSpPr>
        <xdr:cNvPr id="91" name="Группа 16"/>
        <xdr:cNvGrpSpPr>
          <a:grpSpLocks/>
        </xdr:cNvGrpSpPr>
      </xdr:nvGrpSpPr>
      <xdr:grpSpPr>
        <a:xfrm>
          <a:off x="2295525" y="149132925"/>
          <a:ext cx="476250" cy="666750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5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14.7109375" style="0" customWidth="1"/>
    <col min="2" max="2" width="4.57421875" style="0" customWidth="1"/>
    <col min="3" max="3" width="45.8515625" style="0" customWidth="1"/>
    <col min="4" max="4" width="11.140625" style="0" customWidth="1"/>
    <col min="5" max="5" width="12.00390625" style="0" bestFit="1" customWidth="1"/>
    <col min="6" max="6" width="11.7109375" style="0" customWidth="1"/>
    <col min="7" max="7" width="10.57421875" style="0" customWidth="1"/>
    <col min="8" max="8" width="10.7109375" style="0" customWidth="1"/>
  </cols>
  <sheetData>
    <row r="1" ht="15">
      <c r="F1" s="72" t="s">
        <v>564</v>
      </c>
    </row>
    <row r="2" spans="4:6" ht="15">
      <c r="D2" s="1"/>
      <c r="F2" s="73" t="s">
        <v>563</v>
      </c>
    </row>
    <row r="3" spans="1:6" ht="15">
      <c r="A3" s="10"/>
      <c r="B3" s="10"/>
      <c r="C3" s="10"/>
      <c r="D3" s="2"/>
      <c r="E3" s="10"/>
      <c r="F3" s="73"/>
    </row>
    <row r="4" spans="1:6" ht="12.75">
      <c r="A4" s="10"/>
      <c r="B4" s="10"/>
      <c r="C4" s="10"/>
      <c r="D4" s="10"/>
      <c r="E4" s="10"/>
      <c r="F4" s="199" t="s">
        <v>568</v>
      </c>
    </row>
    <row r="5" spans="1:9" ht="46.5" customHeight="1">
      <c r="A5" s="224" t="s">
        <v>566</v>
      </c>
      <c r="B5" s="224"/>
      <c r="C5" s="224"/>
      <c r="D5" s="224"/>
      <c r="E5" s="224"/>
      <c r="F5" s="224"/>
      <c r="G5" s="224"/>
      <c r="H5" s="224"/>
      <c r="I5" s="223"/>
    </row>
    <row r="6" spans="1:6" ht="12.75" hidden="1">
      <c r="A6" s="10"/>
      <c r="B6" s="10"/>
      <c r="C6" s="10"/>
      <c r="D6" s="10"/>
      <c r="E6" s="10"/>
      <c r="F6" s="10"/>
    </row>
    <row r="7" spans="1:8" ht="135" customHeight="1">
      <c r="A7" s="52" t="s">
        <v>30</v>
      </c>
      <c r="B7" s="52" t="s">
        <v>31</v>
      </c>
      <c r="C7" s="53" t="s">
        <v>32</v>
      </c>
      <c r="D7" s="54" t="s">
        <v>262</v>
      </c>
      <c r="E7" s="212" t="s">
        <v>544</v>
      </c>
      <c r="F7" s="211" t="s">
        <v>263</v>
      </c>
      <c r="G7" s="211" t="s">
        <v>530</v>
      </c>
      <c r="H7" s="70" t="s">
        <v>531</v>
      </c>
    </row>
    <row r="8" spans="1:8" ht="14.25">
      <c r="A8" s="74" t="s">
        <v>238</v>
      </c>
      <c r="B8" s="74" t="s">
        <v>239</v>
      </c>
      <c r="C8" s="75">
        <v>3</v>
      </c>
      <c r="D8" s="74" t="s">
        <v>240</v>
      </c>
      <c r="E8" s="76">
        <v>5</v>
      </c>
      <c r="F8" s="76">
        <v>6</v>
      </c>
      <c r="G8" s="77">
        <v>7</v>
      </c>
      <c r="H8" s="77">
        <v>8</v>
      </c>
    </row>
    <row r="9" spans="1:8" ht="45">
      <c r="A9" s="44" t="s">
        <v>212</v>
      </c>
      <c r="B9" s="14"/>
      <c r="C9" s="19" t="s">
        <v>269</v>
      </c>
      <c r="D9" s="21">
        <f>D10+D23+D48+D61+D79</f>
        <v>394272.50000000006</v>
      </c>
      <c r="E9" s="21">
        <f>E10+E23+E48+E61+E79</f>
        <v>440122</v>
      </c>
      <c r="F9" s="21">
        <f>F10+F23+F48+F61+F79</f>
        <v>417695.8999999999</v>
      </c>
      <c r="G9" s="71">
        <f>F9/E9*100</f>
        <v>94.90457191415106</v>
      </c>
      <c r="H9" s="8">
        <f>F9-E9</f>
        <v>-22426.100000000093</v>
      </c>
    </row>
    <row r="10" spans="1:8" ht="45">
      <c r="A10" s="44" t="s">
        <v>213</v>
      </c>
      <c r="B10" s="7"/>
      <c r="C10" s="22" t="s">
        <v>270</v>
      </c>
      <c r="D10" s="140">
        <f>D11+D19</f>
        <v>146729.30000000002</v>
      </c>
      <c r="E10" s="140">
        <f>E11+E19</f>
        <v>166447.99999999997</v>
      </c>
      <c r="F10" s="140">
        <f>F11+F19</f>
        <v>158138.69999999998</v>
      </c>
      <c r="G10" s="71">
        <f aca="true" t="shared" si="0" ref="G10:G83">F10/E10*100</f>
        <v>95.00787032586754</v>
      </c>
      <c r="H10" s="8">
        <f aca="true" t="shared" si="1" ref="H10:H83">F10-E10</f>
        <v>-8309.299999999988</v>
      </c>
    </row>
    <row r="11" spans="1:8" ht="45">
      <c r="A11" s="7" t="s">
        <v>215</v>
      </c>
      <c r="B11" s="7"/>
      <c r="C11" s="23" t="s">
        <v>214</v>
      </c>
      <c r="D11" s="21">
        <f>D12+D15+D17</f>
        <v>142829.30000000002</v>
      </c>
      <c r="E11" s="21">
        <f>E12+E15+E17</f>
        <v>161973.19999999998</v>
      </c>
      <c r="F11" s="21">
        <f>F12+F15+F17</f>
        <v>153715.59999999998</v>
      </c>
      <c r="G11" s="71">
        <f t="shared" si="0"/>
        <v>94.90187265547634</v>
      </c>
      <c r="H11" s="8">
        <f t="shared" si="1"/>
        <v>-8257.600000000006</v>
      </c>
    </row>
    <row r="12" spans="1:8" ht="45">
      <c r="A12" s="18" t="s">
        <v>216</v>
      </c>
      <c r="B12" s="14"/>
      <c r="C12" s="78" t="s">
        <v>271</v>
      </c>
      <c r="D12" s="8">
        <f>D13+D14</f>
        <v>112134.5</v>
      </c>
      <c r="E12" s="8">
        <f>E13+E14</f>
        <v>130557</v>
      </c>
      <c r="F12" s="8">
        <f>F13+F14</f>
        <v>122299.4</v>
      </c>
      <c r="G12" s="71">
        <f t="shared" si="0"/>
        <v>93.67509976485367</v>
      </c>
      <c r="H12" s="8">
        <f t="shared" si="1"/>
        <v>-8257.600000000006</v>
      </c>
    </row>
    <row r="13" spans="1:8" ht="75">
      <c r="A13" s="18"/>
      <c r="B13" s="14" t="s">
        <v>0</v>
      </c>
      <c r="C13" s="3" t="s">
        <v>58</v>
      </c>
      <c r="D13" s="8">
        <f>'2019(4)'!F16</f>
        <v>19.7</v>
      </c>
      <c r="E13" s="8">
        <f>'2019(4)'!G16</f>
        <v>22.3</v>
      </c>
      <c r="F13" s="8">
        <f>'2019(4)'!H16</f>
        <v>19.7</v>
      </c>
      <c r="G13" s="71">
        <f t="shared" si="0"/>
        <v>88.34080717488789</v>
      </c>
      <c r="H13" s="8">
        <f t="shared" si="1"/>
        <v>-2.6000000000000014</v>
      </c>
    </row>
    <row r="14" spans="1:8" ht="45">
      <c r="A14" s="18"/>
      <c r="B14" s="24" t="s">
        <v>4</v>
      </c>
      <c r="C14" s="3" t="s">
        <v>20</v>
      </c>
      <c r="D14" s="8">
        <f>'2019(4)'!F17+'2019(4)'!F131</f>
        <v>112114.8</v>
      </c>
      <c r="E14" s="8">
        <f>'2019(4)'!G17+'2019(4)'!G131</f>
        <v>130534.7</v>
      </c>
      <c r="F14" s="8">
        <f>'2019(4)'!H17+'2019(4)'!H131</f>
        <v>122279.7</v>
      </c>
      <c r="G14" s="71">
        <f t="shared" si="0"/>
        <v>93.6760110529997</v>
      </c>
      <c r="H14" s="8">
        <f t="shared" si="1"/>
        <v>-8255</v>
      </c>
    </row>
    <row r="15" spans="1:8" ht="30">
      <c r="A15" s="18" t="s">
        <v>217</v>
      </c>
      <c r="B15" s="14"/>
      <c r="C15" s="3" t="s">
        <v>21</v>
      </c>
      <c r="D15" s="8">
        <f>D16</f>
        <v>29999.7</v>
      </c>
      <c r="E15" s="8">
        <f>E16</f>
        <v>30736.8</v>
      </c>
      <c r="F15" s="8">
        <f>F16</f>
        <v>30736.8</v>
      </c>
      <c r="G15" s="71">
        <f t="shared" si="0"/>
        <v>100</v>
      </c>
      <c r="H15" s="8">
        <f t="shared" si="1"/>
        <v>0</v>
      </c>
    </row>
    <row r="16" spans="1:8" ht="45">
      <c r="A16" s="18"/>
      <c r="B16" s="79" t="s">
        <v>4</v>
      </c>
      <c r="C16" s="3" t="s">
        <v>5</v>
      </c>
      <c r="D16" s="8">
        <f>'2019(4)'!F19</f>
        <v>29999.7</v>
      </c>
      <c r="E16" s="8">
        <f>'2019(4)'!G19</f>
        <v>30736.8</v>
      </c>
      <c r="F16" s="8">
        <f>'2019(4)'!H19</f>
        <v>30736.8</v>
      </c>
      <c r="G16" s="71">
        <f t="shared" si="0"/>
        <v>100</v>
      </c>
      <c r="H16" s="8">
        <f t="shared" si="1"/>
        <v>0</v>
      </c>
    </row>
    <row r="17" spans="1:8" ht="75">
      <c r="A17" s="18" t="s">
        <v>420</v>
      </c>
      <c r="B17" s="14"/>
      <c r="C17" s="149" t="s">
        <v>421</v>
      </c>
      <c r="D17" s="8">
        <f>D18</f>
        <v>695.1</v>
      </c>
      <c r="E17" s="8">
        <f>E18</f>
        <v>679.4</v>
      </c>
      <c r="F17" s="8">
        <f>F18</f>
        <v>679.4</v>
      </c>
      <c r="G17" s="71">
        <f t="shared" si="0"/>
        <v>100</v>
      </c>
      <c r="H17" s="8">
        <f t="shared" si="1"/>
        <v>0</v>
      </c>
    </row>
    <row r="18" spans="1:8" ht="45">
      <c r="A18" s="7"/>
      <c r="B18" s="14" t="s">
        <v>4</v>
      </c>
      <c r="C18" s="150" t="s">
        <v>20</v>
      </c>
      <c r="D18" s="8">
        <f>'2019(4)'!F21</f>
        <v>695.1</v>
      </c>
      <c r="E18" s="8">
        <f>'2019(4)'!G21</f>
        <v>679.4</v>
      </c>
      <c r="F18" s="8">
        <f>'2019(4)'!H21</f>
        <v>679.4</v>
      </c>
      <c r="G18" s="71">
        <f t="shared" si="0"/>
        <v>100</v>
      </c>
      <c r="H18" s="8">
        <f t="shared" si="1"/>
        <v>0</v>
      </c>
    </row>
    <row r="19" spans="1:8" ht="75">
      <c r="A19" s="7" t="s">
        <v>218</v>
      </c>
      <c r="B19" s="14"/>
      <c r="C19" s="151" t="s">
        <v>74</v>
      </c>
      <c r="D19" s="8">
        <f>D20</f>
        <v>3900</v>
      </c>
      <c r="E19" s="8">
        <f>E20</f>
        <v>4474.8</v>
      </c>
      <c r="F19" s="8">
        <f>F20</f>
        <v>4423.1</v>
      </c>
      <c r="G19" s="71">
        <f t="shared" si="0"/>
        <v>98.84464110127827</v>
      </c>
      <c r="H19" s="8">
        <f t="shared" si="1"/>
        <v>-51.69999999999982</v>
      </c>
    </row>
    <row r="20" spans="1:8" ht="105">
      <c r="A20" s="7" t="s">
        <v>291</v>
      </c>
      <c r="B20" s="14"/>
      <c r="C20" s="152" t="s">
        <v>75</v>
      </c>
      <c r="D20" s="8">
        <f>D21+D22</f>
        <v>3900</v>
      </c>
      <c r="E20" s="8">
        <f>E21+E22</f>
        <v>4474.8</v>
      </c>
      <c r="F20" s="8">
        <f>F21+F22</f>
        <v>4423.1</v>
      </c>
      <c r="G20" s="71">
        <f t="shared" si="0"/>
        <v>98.84464110127827</v>
      </c>
      <c r="H20" s="8">
        <f t="shared" si="1"/>
        <v>-51.69999999999982</v>
      </c>
    </row>
    <row r="21" spans="1:8" ht="30">
      <c r="A21" s="7"/>
      <c r="B21" s="14" t="s">
        <v>2</v>
      </c>
      <c r="C21" s="153" t="s">
        <v>3</v>
      </c>
      <c r="D21" s="8">
        <f>'2019(4)'!F106</f>
        <v>1300</v>
      </c>
      <c r="E21" s="8">
        <f>'2019(4)'!G106</f>
        <v>2199.8</v>
      </c>
      <c r="F21" s="8">
        <f>'2019(4)'!H106</f>
        <v>2148.1</v>
      </c>
      <c r="G21" s="71">
        <f t="shared" si="0"/>
        <v>97.6497863442131</v>
      </c>
      <c r="H21" s="8">
        <f t="shared" si="1"/>
        <v>-51.70000000000027</v>
      </c>
    </row>
    <row r="22" spans="1:8" ht="45">
      <c r="A22" s="7"/>
      <c r="B22" s="14" t="s">
        <v>4</v>
      </c>
      <c r="C22" s="154" t="s">
        <v>5</v>
      </c>
      <c r="D22" s="8">
        <f>'2019(4)'!F107</f>
        <v>2600</v>
      </c>
      <c r="E22" s="8">
        <f>'2019(4)'!G107</f>
        <v>2275</v>
      </c>
      <c r="F22" s="8">
        <f>'2019(4)'!H107</f>
        <v>2275</v>
      </c>
      <c r="G22" s="71">
        <f t="shared" si="0"/>
        <v>100</v>
      </c>
      <c r="H22" s="8">
        <f t="shared" si="1"/>
        <v>0</v>
      </c>
    </row>
    <row r="23" spans="1:8" ht="60">
      <c r="A23" s="18" t="s">
        <v>219</v>
      </c>
      <c r="B23" s="14"/>
      <c r="C23" s="25" t="s">
        <v>376</v>
      </c>
      <c r="D23" s="8">
        <f>D24+D43</f>
        <v>184568.50000000003</v>
      </c>
      <c r="E23" s="139">
        <f>E24+E43+E40</f>
        <v>209536.09999999998</v>
      </c>
      <c r="F23" s="139">
        <f>F24+F43+F40</f>
        <v>196127.5</v>
      </c>
      <c r="G23" s="71">
        <f t="shared" si="0"/>
        <v>93.60081627939053</v>
      </c>
      <c r="H23" s="8">
        <f t="shared" si="1"/>
        <v>-13408.599999999977</v>
      </c>
    </row>
    <row r="24" spans="1:8" ht="45">
      <c r="A24" s="18" t="s">
        <v>220</v>
      </c>
      <c r="B24" s="14"/>
      <c r="C24" s="3" t="s">
        <v>214</v>
      </c>
      <c r="D24" s="8">
        <f>D25+D27+D29+D34</f>
        <v>179151.80000000002</v>
      </c>
      <c r="E24" s="8">
        <f>E25+E27+E29+E34+E38</f>
        <v>204139.8</v>
      </c>
      <c r="F24" s="8">
        <f>F25+F27+F29+F34+F38</f>
        <v>190736.2</v>
      </c>
      <c r="G24" s="71">
        <f t="shared" si="0"/>
        <v>93.43410741070582</v>
      </c>
      <c r="H24" s="8">
        <f t="shared" si="1"/>
        <v>-13403.599999999977</v>
      </c>
    </row>
    <row r="25" spans="1:8" ht="45">
      <c r="A25" s="18" t="s">
        <v>221</v>
      </c>
      <c r="B25" s="14"/>
      <c r="C25" s="26" t="s">
        <v>60</v>
      </c>
      <c r="D25" s="8">
        <f>D26</f>
        <v>23998.1</v>
      </c>
      <c r="E25" s="8">
        <f>E26</f>
        <v>25479.6</v>
      </c>
      <c r="F25" s="8">
        <f>F26</f>
        <v>25479.6</v>
      </c>
      <c r="G25" s="71">
        <f t="shared" si="0"/>
        <v>100</v>
      </c>
      <c r="H25" s="8">
        <f t="shared" si="1"/>
        <v>0</v>
      </c>
    </row>
    <row r="26" spans="1:8" ht="45">
      <c r="A26" s="7"/>
      <c r="B26" s="7" t="s">
        <v>4</v>
      </c>
      <c r="C26" s="25" t="s">
        <v>20</v>
      </c>
      <c r="D26" s="8">
        <f>'2019(4)'!F30</f>
        <v>23998.1</v>
      </c>
      <c r="E26" s="8">
        <f>'2019(4)'!G30</f>
        <v>25479.6</v>
      </c>
      <c r="F26" s="8">
        <f>'2019(4)'!H30</f>
        <v>25479.6</v>
      </c>
      <c r="G26" s="71">
        <f t="shared" si="0"/>
        <v>100</v>
      </c>
      <c r="H26" s="8">
        <f t="shared" si="1"/>
        <v>0</v>
      </c>
    </row>
    <row r="27" spans="1:8" ht="75">
      <c r="A27" s="7" t="s">
        <v>422</v>
      </c>
      <c r="B27" s="18"/>
      <c r="C27" s="150" t="s">
        <v>423</v>
      </c>
      <c r="D27" s="8">
        <f>D28</f>
        <v>3048</v>
      </c>
      <c r="E27" s="8">
        <f>E28</f>
        <v>1299.1</v>
      </c>
      <c r="F27" s="8">
        <f>F28</f>
        <v>1299.1</v>
      </c>
      <c r="G27" s="71">
        <f t="shared" si="0"/>
        <v>100</v>
      </c>
      <c r="H27" s="8">
        <f t="shared" si="1"/>
        <v>0</v>
      </c>
    </row>
    <row r="28" spans="1:8" ht="45">
      <c r="A28" s="12"/>
      <c r="B28" s="24" t="s">
        <v>4</v>
      </c>
      <c r="C28" s="3" t="s">
        <v>20</v>
      </c>
      <c r="D28" s="201">
        <f>'2019(4)'!F32</f>
        <v>3048</v>
      </c>
      <c r="E28" s="201">
        <f>'2019(4)'!G32</f>
        <v>1299.1</v>
      </c>
      <c r="F28" s="201">
        <f>'2019(4)'!H32</f>
        <v>1299.1</v>
      </c>
      <c r="G28" s="71">
        <f t="shared" si="0"/>
        <v>100</v>
      </c>
      <c r="H28" s="8">
        <f t="shared" si="1"/>
        <v>0</v>
      </c>
    </row>
    <row r="29" spans="1:8" ht="45">
      <c r="A29" s="12" t="s">
        <v>276</v>
      </c>
      <c r="B29" s="18"/>
      <c r="C29" s="19" t="s">
        <v>271</v>
      </c>
      <c r="D29" s="8">
        <f>D30+D31+D33+D32</f>
        <v>147729.2</v>
      </c>
      <c r="E29" s="8">
        <f>E30+E31+E33+E32</f>
        <v>172487.1</v>
      </c>
      <c r="F29" s="8">
        <f>F30+F31+F33+F32</f>
        <v>159084.3</v>
      </c>
      <c r="G29" s="71">
        <f t="shared" si="0"/>
        <v>92.22967978474911</v>
      </c>
      <c r="H29" s="8">
        <f t="shared" si="1"/>
        <v>-13402.800000000017</v>
      </c>
    </row>
    <row r="30" spans="1:8" ht="75">
      <c r="A30" s="12"/>
      <c r="B30" s="14" t="s">
        <v>0</v>
      </c>
      <c r="C30" s="26" t="s">
        <v>58</v>
      </c>
      <c r="D30" s="8">
        <f>'2019(4)'!F34</f>
        <v>17304.2</v>
      </c>
      <c r="E30" s="8">
        <f>'2019(4)'!G34+'2019(4)'!G111</f>
        <v>18230.3</v>
      </c>
      <c r="F30" s="8">
        <f>'2019(4)'!H34+'2019(4)'!H111</f>
        <v>18227.399999999998</v>
      </c>
      <c r="G30" s="71">
        <f t="shared" si="0"/>
        <v>99.98409241756855</v>
      </c>
      <c r="H30" s="8">
        <f t="shared" si="1"/>
        <v>-2.900000000001455</v>
      </c>
    </row>
    <row r="31" spans="1:8" ht="30">
      <c r="A31" s="44"/>
      <c r="B31" s="7" t="s">
        <v>1</v>
      </c>
      <c r="C31" s="22" t="s">
        <v>59</v>
      </c>
      <c r="D31" s="8">
        <f>'2019(4)'!F35</f>
        <v>88.4</v>
      </c>
      <c r="E31" s="8">
        <f>'2019(4)'!G35</f>
        <v>88.4</v>
      </c>
      <c r="F31" s="8">
        <f>'2019(4)'!H35</f>
        <v>88.4</v>
      </c>
      <c r="G31" s="71">
        <f t="shared" si="0"/>
        <v>100</v>
      </c>
      <c r="H31" s="8">
        <f t="shared" si="1"/>
        <v>0</v>
      </c>
    </row>
    <row r="32" spans="1:8" ht="30">
      <c r="A32" s="7"/>
      <c r="B32" s="7">
        <v>300</v>
      </c>
      <c r="C32" s="23" t="s">
        <v>3</v>
      </c>
      <c r="D32" s="8">
        <f>'2019(4)'!F112</f>
        <v>1394.6</v>
      </c>
      <c r="E32" s="8">
        <f>'2019(4)'!G112</f>
        <v>1620.6</v>
      </c>
      <c r="F32" s="8">
        <f>'2019(4)'!H112</f>
        <v>1558.3</v>
      </c>
      <c r="G32" s="71">
        <f t="shared" si="0"/>
        <v>96.15574478588177</v>
      </c>
      <c r="H32" s="8">
        <f t="shared" si="1"/>
        <v>-62.299999999999955</v>
      </c>
    </row>
    <row r="33" spans="1:8" ht="45">
      <c r="A33" s="18"/>
      <c r="B33" s="14" t="s">
        <v>4</v>
      </c>
      <c r="C33" s="3" t="s">
        <v>20</v>
      </c>
      <c r="D33" s="8">
        <f>'2019(4)'!F113+'2019(4)'!F36</f>
        <v>128942</v>
      </c>
      <c r="E33" s="8">
        <f>'2019(4)'!G113+'2019(4)'!G36</f>
        <v>152547.8</v>
      </c>
      <c r="F33" s="8">
        <f>'2019(4)'!H113+'2019(4)'!H36</f>
        <v>139210.2</v>
      </c>
      <c r="G33" s="71">
        <f t="shared" si="0"/>
        <v>91.2567732867993</v>
      </c>
      <c r="H33" s="8">
        <f t="shared" si="1"/>
        <v>-13337.599999999977</v>
      </c>
    </row>
    <row r="34" spans="1:8" ht="225">
      <c r="A34" s="18" t="s">
        <v>277</v>
      </c>
      <c r="B34" s="14"/>
      <c r="C34" s="3" t="s">
        <v>278</v>
      </c>
      <c r="D34" s="8">
        <f>D36+D37+D35</f>
        <v>4376.499999999999</v>
      </c>
      <c r="E34" s="8">
        <f>E36+E37+E35</f>
        <v>4152.9</v>
      </c>
      <c r="F34" s="8">
        <f>F36+F37+F35</f>
        <v>4152.1</v>
      </c>
      <c r="G34" s="71">
        <f t="shared" si="0"/>
        <v>99.98073635291003</v>
      </c>
      <c r="H34" s="8">
        <f t="shared" si="1"/>
        <v>-0.7999999999992724</v>
      </c>
    </row>
    <row r="35" spans="1:8" ht="75">
      <c r="A35" s="18"/>
      <c r="B35" s="14" t="s">
        <v>0</v>
      </c>
      <c r="C35" s="150" t="s">
        <v>58</v>
      </c>
      <c r="D35" s="8">
        <f>'2019(4)'!F38</f>
        <v>8</v>
      </c>
      <c r="E35" s="8">
        <f>'2019(4)'!G38</f>
        <v>8</v>
      </c>
      <c r="F35" s="8">
        <f>'2019(4)'!H38</f>
        <v>8</v>
      </c>
      <c r="G35" s="71">
        <f t="shared" si="0"/>
        <v>100</v>
      </c>
      <c r="H35" s="8">
        <f t="shared" si="1"/>
        <v>0</v>
      </c>
    </row>
    <row r="36" spans="1:8" ht="30">
      <c r="A36" s="18"/>
      <c r="B36" s="14" t="s">
        <v>1</v>
      </c>
      <c r="C36" s="3" t="s">
        <v>59</v>
      </c>
      <c r="D36" s="8">
        <f>'2019(4)'!F39</f>
        <v>4221.599999999999</v>
      </c>
      <c r="E36" s="8">
        <f>'2019(4)'!G39</f>
        <v>3885</v>
      </c>
      <c r="F36" s="8">
        <f>'2019(4)'!H39</f>
        <v>3884.6</v>
      </c>
      <c r="G36" s="71">
        <f t="shared" si="0"/>
        <v>99.98970398970398</v>
      </c>
      <c r="H36" s="8">
        <f t="shared" si="1"/>
        <v>-0.40000000000009095</v>
      </c>
    </row>
    <row r="37" spans="1:8" ht="15">
      <c r="A37" s="18"/>
      <c r="B37" s="14" t="s">
        <v>8</v>
      </c>
      <c r="C37" s="3" t="s">
        <v>9</v>
      </c>
      <c r="D37" s="8">
        <f>'2019(4)'!F40</f>
        <v>146.9</v>
      </c>
      <c r="E37" s="8">
        <f>'2019(4)'!G40</f>
        <v>259.9</v>
      </c>
      <c r="F37" s="8">
        <f>'2019(4)'!H40</f>
        <v>259.5</v>
      </c>
      <c r="G37" s="71">
        <f t="shared" si="0"/>
        <v>99.84609465178916</v>
      </c>
      <c r="H37" s="8">
        <f t="shared" si="1"/>
        <v>-0.39999999999997726</v>
      </c>
    </row>
    <row r="38" spans="1:8" ht="30">
      <c r="A38" s="18" t="s">
        <v>416</v>
      </c>
      <c r="B38" s="14"/>
      <c r="C38" s="84" t="s">
        <v>417</v>
      </c>
      <c r="D38" s="8" t="s">
        <v>264</v>
      </c>
      <c r="E38" s="8">
        <f>E39</f>
        <v>721.1</v>
      </c>
      <c r="F38" s="8">
        <f>F39</f>
        <v>721.1</v>
      </c>
      <c r="G38" s="71">
        <f t="shared" si="0"/>
        <v>100</v>
      </c>
      <c r="H38" s="8">
        <f t="shared" si="1"/>
        <v>0</v>
      </c>
    </row>
    <row r="39" spans="1:8" ht="45">
      <c r="A39" s="18"/>
      <c r="B39" s="14" t="s">
        <v>4</v>
      </c>
      <c r="C39" s="3" t="s">
        <v>5</v>
      </c>
      <c r="D39" s="8" t="str">
        <f>'2019(4)'!F138</f>
        <v>-</v>
      </c>
      <c r="E39" s="8">
        <f>'2019(4)'!G138</f>
        <v>721.1</v>
      </c>
      <c r="F39" s="8">
        <f>'2019(4)'!H138</f>
        <v>721.1</v>
      </c>
      <c r="G39" s="71">
        <f t="shared" si="0"/>
        <v>100</v>
      </c>
      <c r="H39" s="8">
        <f t="shared" si="1"/>
        <v>0</v>
      </c>
    </row>
    <row r="40" spans="1:8" ht="30">
      <c r="A40" s="95" t="s">
        <v>540</v>
      </c>
      <c r="B40" s="98"/>
      <c r="C40" s="151" t="s">
        <v>542</v>
      </c>
      <c r="D40" s="8" t="s">
        <v>264</v>
      </c>
      <c r="E40" s="8">
        <f>E41</f>
        <v>40</v>
      </c>
      <c r="F40" s="8">
        <f>F41</f>
        <v>35</v>
      </c>
      <c r="G40" s="71">
        <f t="shared" si="0"/>
        <v>87.5</v>
      </c>
      <c r="H40" s="8">
        <f t="shared" si="1"/>
        <v>-5</v>
      </c>
    </row>
    <row r="41" spans="1:8" ht="45">
      <c r="A41" s="95" t="s">
        <v>541</v>
      </c>
      <c r="B41" s="98"/>
      <c r="C41" s="151" t="s">
        <v>543</v>
      </c>
      <c r="D41" s="8" t="s">
        <v>264</v>
      </c>
      <c r="E41" s="8">
        <f>E42</f>
        <v>40</v>
      </c>
      <c r="F41" s="8">
        <f>F42</f>
        <v>35</v>
      </c>
      <c r="G41" s="71">
        <f t="shared" si="0"/>
        <v>87.5</v>
      </c>
      <c r="H41" s="8">
        <f t="shared" si="1"/>
        <v>-5</v>
      </c>
    </row>
    <row r="42" spans="1:8" ht="30">
      <c r="A42" s="95"/>
      <c r="B42" s="98" t="s">
        <v>2</v>
      </c>
      <c r="C42" s="153" t="s">
        <v>3</v>
      </c>
      <c r="D42" s="8" t="s">
        <v>264</v>
      </c>
      <c r="E42" s="8">
        <f>'2019(4)'!G116</f>
        <v>40</v>
      </c>
      <c r="F42" s="8">
        <f>'2019(4)'!H116</f>
        <v>35</v>
      </c>
      <c r="G42" s="71">
        <f t="shared" si="0"/>
        <v>87.5</v>
      </c>
      <c r="H42" s="8">
        <f t="shared" si="1"/>
        <v>-5</v>
      </c>
    </row>
    <row r="43" spans="1:8" ht="75">
      <c r="A43" s="18" t="s">
        <v>222</v>
      </c>
      <c r="B43" s="14"/>
      <c r="C43" s="80" t="s">
        <v>74</v>
      </c>
      <c r="D43" s="8">
        <f>D44</f>
        <v>5416.700000000001</v>
      </c>
      <c r="E43" s="8">
        <f>E44</f>
        <v>5356.3</v>
      </c>
      <c r="F43" s="8">
        <f>F44</f>
        <v>5356.3</v>
      </c>
      <c r="G43" s="71">
        <f t="shared" si="0"/>
        <v>100</v>
      </c>
      <c r="H43" s="8">
        <f t="shared" si="1"/>
        <v>0</v>
      </c>
    </row>
    <row r="44" spans="1:8" ht="105">
      <c r="A44" s="18" t="s">
        <v>292</v>
      </c>
      <c r="B44" s="14"/>
      <c r="C44" s="3" t="s">
        <v>75</v>
      </c>
      <c r="D44" s="8">
        <f>D45+D46+D47</f>
        <v>5416.700000000001</v>
      </c>
      <c r="E44" s="8">
        <f>E45+E46+E47</f>
        <v>5356.3</v>
      </c>
      <c r="F44" s="8">
        <f>F45+F46+F47</f>
        <v>5356.3</v>
      </c>
      <c r="G44" s="71">
        <f t="shared" si="0"/>
        <v>100</v>
      </c>
      <c r="H44" s="8">
        <f t="shared" si="1"/>
        <v>0</v>
      </c>
    </row>
    <row r="45" spans="1:8" ht="75">
      <c r="A45" s="18"/>
      <c r="B45" s="14" t="s">
        <v>0</v>
      </c>
      <c r="C45" s="3" t="s">
        <v>58</v>
      </c>
      <c r="D45" s="8">
        <f>'2019(4)'!F119</f>
        <v>612.4</v>
      </c>
      <c r="E45" s="8">
        <f>'2019(4)'!G119</f>
        <v>572.4</v>
      </c>
      <c r="F45" s="8">
        <f>'2019(4)'!H119</f>
        <v>572.4</v>
      </c>
      <c r="G45" s="71">
        <f t="shared" si="0"/>
        <v>100</v>
      </c>
      <c r="H45" s="8">
        <f t="shared" si="1"/>
        <v>0</v>
      </c>
    </row>
    <row r="46" spans="1:8" ht="30">
      <c r="A46" s="18"/>
      <c r="B46" s="24">
        <v>300</v>
      </c>
      <c r="C46" s="3" t="s">
        <v>3</v>
      </c>
      <c r="D46" s="8">
        <f>'2019(4)'!F120</f>
        <v>2400</v>
      </c>
      <c r="E46" s="8">
        <f>'2019(4)'!G120</f>
        <v>2235.4</v>
      </c>
      <c r="F46" s="8">
        <f>'2019(4)'!H120</f>
        <v>2235.4</v>
      </c>
      <c r="G46" s="71">
        <f t="shared" si="0"/>
        <v>100</v>
      </c>
      <c r="H46" s="8">
        <f t="shared" si="1"/>
        <v>0</v>
      </c>
    </row>
    <row r="47" spans="1:8" ht="45">
      <c r="A47" s="18"/>
      <c r="B47" s="24" t="s">
        <v>4</v>
      </c>
      <c r="C47" s="3" t="s">
        <v>5</v>
      </c>
      <c r="D47" s="8">
        <f>'2019(4)'!F121</f>
        <v>2404.3</v>
      </c>
      <c r="E47" s="8">
        <f>'2019(4)'!G121</f>
        <v>2548.5</v>
      </c>
      <c r="F47" s="8">
        <f>'2019(4)'!H121</f>
        <v>2548.5</v>
      </c>
      <c r="G47" s="71">
        <f t="shared" si="0"/>
        <v>100</v>
      </c>
      <c r="H47" s="8">
        <f t="shared" si="1"/>
        <v>0</v>
      </c>
    </row>
    <row r="48" spans="1:8" ht="45">
      <c r="A48" s="18" t="s">
        <v>223</v>
      </c>
      <c r="B48" s="14"/>
      <c r="C48" s="3" t="s">
        <v>252</v>
      </c>
      <c r="D48" s="139">
        <f>D49+D57</f>
        <v>41247.2</v>
      </c>
      <c r="E48" s="139">
        <f>E49+E57+E54</f>
        <v>42609.7</v>
      </c>
      <c r="F48" s="139">
        <f>F49+F57+F54</f>
        <v>42607.799999999996</v>
      </c>
      <c r="G48" s="71">
        <v>99.99</v>
      </c>
      <c r="H48" s="8">
        <f t="shared" si="1"/>
        <v>-1.9000000000014552</v>
      </c>
    </row>
    <row r="49" spans="1:8" ht="45" customHeight="1">
      <c r="A49" s="18" t="s">
        <v>224</v>
      </c>
      <c r="B49" s="14"/>
      <c r="C49" s="3" t="s">
        <v>214</v>
      </c>
      <c r="D49" s="8">
        <f>D52</f>
        <v>40791.2</v>
      </c>
      <c r="E49" s="8">
        <f>E52+E50</f>
        <v>41184</v>
      </c>
      <c r="F49" s="8">
        <f>F52+F50</f>
        <v>41184</v>
      </c>
      <c r="G49" s="71">
        <f t="shared" si="0"/>
        <v>100</v>
      </c>
      <c r="H49" s="8">
        <f t="shared" si="1"/>
        <v>0</v>
      </c>
    </row>
    <row r="50" spans="1:8" ht="45" customHeight="1">
      <c r="A50" s="98" t="s">
        <v>532</v>
      </c>
      <c r="B50" s="98"/>
      <c r="C50" s="168" t="s">
        <v>533</v>
      </c>
      <c r="D50" s="8"/>
      <c r="E50" s="8">
        <f>E51</f>
        <v>100</v>
      </c>
      <c r="F50" s="8">
        <f>F51</f>
        <v>100</v>
      </c>
      <c r="G50" s="71">
        <f t="shared" si="0"/>
        <v>100</v>
      </c>
      <c r="H50" s="8">
        <f t="shared" si="1"/>
        <v>0</v>
      </c>
    </row>
    <row r="51" spans="1:8" ht="45" customHeight="1">
      <c r="A51" s="98"/>
      <c r="B51" s="98" t="s">
        <v>4</v>
      </c>
      <c r="C51" s="174" t="s">
        <v>5</v>
      </c>
      <c r="D51" s="8"/>
      <c r="E51" s="8">
        <f>'2019(4)'!G50</f>
        <v>100</v>
      </c>
      <c r="F51" s="8">
        <f>'2019(4)'!H50</f>
        <v>100</v>
      </c>
      <c r="G51" s="71">
        <f t="shared" si="0"/>
        <v>100</v>
      </c>
      <c r="H51" s="8">
        <f t="shared" si="1"/>
        <v>0</v>
      </c>
    </row>
    <row r="52" spans="1:8" ht="30">
      <c r="A52" s="18" t="s">
        <v>225</v>
      </c>
      <c r="B52" s="24"/>
      <c r="C52" s="3" t="s">
        <v>25</v>
      </c>
      <c r="D52" s="8">
        <f>D53</f>
        <v>40791.2</v>
      </c>
      <c r="E52" s="8">
        <f>E53</f>
        <v>41084</v>
      </c>
      <c r="F52" s="8">
        <f>F53</f>
        <v>41084</v>
      </c>
      <c r="G52" s="71">
        <f t="shared" si="0"/>
        <v>100</v>
      </c>
      <c r="H52" s="8">
        <f t="shared" si="1"/>
        <v>0</v>
      </c>
    </row>
    <row r="53" spans="1:8" ht="45">
      <c r="A53" s="18"/>
      <c r="B53" s="24" t="s">
        <v>4</v>
      </c>
      <c r="C53" s="3" t="s">
        <v>5</v>
      </c>
      <c r="D53" s="8">
        <f>'2019(4)'!F52</f>
        <v>40791.2</v>
      </c>
      <c r="E53" s="8">
        <f>'2019(4)'!G52</f>
        <v>41084</v>
      </c>
      <c r="F53" s="8">
        <f>'2019(4)'!H52</f>
        <v>41084</v>
      </c>
      <c r="G53" s="71">
        <f t="shared" si="0"/>
        <v>100</v>
      </c>
      <c r="H53" s="8">
        <f t="shared" si="1"/>
        <v>0</v>
      </c>
    </row>
    <row r="54" spans="1:8" ht="45">
      <c r="A54" s="103" t="s">
        <v>534</v>
      </c>
      <c r="B54" s="95"/>
      <c r="C54" s="174" t="s">
        <v>536</v>
      </c>
      <c r="D54" s="8" t="s">
        <v>264</v>
      </c>
      <c r="E54" s="8">
        <f>E55</f>
        <v>969.7</v>
      </c>
      <c r="F54" s="8">
        <f>F55</f>
        <v>969.7</v>
      </c>
      <c r="G54" s="71">
        <f t="shared" si="0"/>
        <v>100</v>
      </c>
      <c r="H54" s="8">
        <f t="shared" si="1"/>
        <v>0</v>
      </c>
    </row>
    <row r="55" spans="1:8" ht="45">
      <c r="A55" s="103" t="s">
        <v>535</v>
      </c>
      <c r="B55" s="95"/>
      <c r="C55" s="174" t="s">
        <v>537</v>
      </c>
      <c r="D55" s="8" t="s">
        <v>264</v>
      </c>
      <c r="E55" s="8">
        <f>E56</f>
        <v>969.7</v>
      </c>
      <c r="F55" s="8">
        <f>F56</f>
        <v>969.7</v>
      </c>
      <c r="G55" s="71">
        <f t="shared" si="0"/>
        <v>100</v>
      </c>
      <c r="H55" s="8">
        <f t="shared" si="1"/>
        <v>0</v>
      </c>
    </row>
    <row r="56" spans="1:8" ht="45">
      <c r="A56" s="103"/>
      <c r="B56" s="95" t="s">
        <v>4</v>
      </c>
      <c r="C56" s="174" t="s">
        <v>5</v>
      </c>
      <c r="D56" s="8" t="s">
        <v>264</v>
      </c>
      <c r="E56" s="8">
        <f>'2019(4)'!G55</f>
        <v>969.7</v>
      </c>
      <c r="F56" s="8">
        <f>'2019(4)'!H55</f>
        <v>969.7</v>
      </c>
      <c r="G56" s="71">
        <f t="shared" si="0"/>
        <v>100</v>
      </c>
      <c r="H56" s="8">
        <f t="shared" si="1"/>
        <v>0</v>
      </c>
    </row>
    <row r="57" spans="1:8" ht="75">
      <c r="A57" s="18" t="s">
        <v>226</v>
      </c>
      <c r="B57" s="14"/>
      <c r="C57" s="3" t="s">
        <v>74</v>
      </c>
      <c r="D57" s="8">
        <f>D58</f>
        <v>456</v>
      </c>
      <c r="E57" s="8">
        <f>E58</f>
        <v>456</v>
      </c>
      <c r="F57" s="8">
        <f>F58</f>
        <v>454.1</v>
      </c>
      <c r="G57" s="71">
        <f t="shared" si="0"/>
        <v>99.58333333333333</v>
      </c>
      <c r="H57" s="8">
        <f t="shared" si="1"/>
        <v>-1.8999999999999773</v>
      </c>
    </row>
    <row r="58" spans="1:8" ht="105">
      <c r="A58" s="18" t="s">
        <v>293</v>
      </c>
      <c r="B58" s="18"/>
      <c r="C58" s="3" t="s">
        <v>75</v>
      </c>
      <c r="D58" s="8">
        <f>D59+D60</f>
        <v>456</v>
      </c>
      <c r="E58" s="8">
        <f>E59+E60</f>
        <v>456</v>
      </c>
      <c r="F58" s="8">
        <f>F59+F60</f>
        <v>454.1</v>
      </c>
      <c r="G58" s="71">
        <f t="shared" si="0"/>
        <v>99.58333333333333</v>
      </c>
      <c r="H58" s="8">
        <f t="shared" si="1"/>
        <v>-1.8999999999999773</v>
      </c>
    </row>
    <row r="59" spans="1:8" ht="30">
      <c r="A59" s="18"/>
      <c r="B59" s="14">
        <v>300</v>
      </c>
      <c r="C59" s="51" t="s">
        <v>3</v>
      </c>
      <c r="D59" s="8">
        <f>'2019(4)'!F125</f>
        <v>27</v>
      </c>
      <c r="E59" s="8">
        <f>'2019(4)'!G125</f>
        <v>27</v>
      </c>
      <c r="F59" s="8">
        <f>'2019(4)'!H125</f>
        <v>25.1</v>
      </c>
      <c r="G59" s="71">
        <f t="shared" si="0"/>
        <v>92.96296296296298</v>
      </c>
      <c r="H59" s="8">
        <f t="shared" si="1"/>
        <v>-1.8999999999999986</v>
      </c>
    </row>
    <row r="60" spans="1:8" ht="45">
      <c r="A60" s="18"/>
      <c r="B60" s="14" t="s">
        <v>4</v>
      </c>
      <c r="C60" s="3" t="s">
        <v>5</v>
      </c>
      <c r="D60" s="8">
        <f>'2019(4)'!F126</f>
        <v>429</v>
      </c>
      <c r="E60" s="8">
        <f>'2019(4)'!G126</f>
        <v>429</v>
      </c>
      <c r="F60" s="8">
        <f>'2019(4)'!H126</f>
        <v>429</v>
      </c>
      <c r="G60" s="71">
        <f t="shared" si="0"/>
        <v>100</v>
      </c>
      <c r="H60" s="8">
        <f t="shared" si="1"/>
        <v>0</v>
      </c>
    </row>
    <row r="61" spans="1:8" ht="60">
      <c r="A61" s="18" t="s">
        <v>227</v>
      </c>
      <c r="B61" s="14"/>
      <c r="C61" s="19" t="s">
        <v>286</v>
      </c>
      <c r="D61" s="8">
        <f>D62+D69</f>
        <v>14780.4</v>
      </c>
      <c r="E61" s="139">
        <f>E62+E69</f>
        <v>14569.8</v>
      </c>
      <c r="F61" s="139">
        <f>F62+F69</f>
        <v>14272.599999999999</v>
      </c>
      <c r="G61" s="71">
        <f t="shared" si="0"/>
        <v>97.96016417521174</v>
      </c>
      <c r="H61" s="8">
        <f t="shared" si="1"/>
        <v>-297.2000000000007</v>
      </c>
    </row>
    <row r="62" spans="1:8" ht="60">
      <c r="A62" s="17" t="s">
        <v>228</v>
      </c>
      <c r="B62" s="7"/>
      <c r="C62" s="25" t="s">
        <v>287</v>
      </c>
      <c r="D62" s="8">
        <f>D63</f>
        <v>2493.5</v>
      </c>
      <c r="E62" s="8">
        <f>E63+E67</f>
        <v>2870.3</v>
      </c>
      <c r="F62" s="8">
        <f>F63+F67</f>
        <v>2577.8</v>
      </c>
      <c r="G62" s="71">
        <f t="shared" si="0"/>
        <v>89.80942758596663</v>
      </c>
      <c r="H62" s="8">
        <f t="shared" si="1"/>
        <v>-292.5</v>
      </c>
    </row>
    <row r="63" spans="1:8" ht="30">
      <c r="A63" s="17" t="s">
        <v>229</v>
      </c>
      <c r="B63" s="7"/>
      <c r="C63" s="22" t="s">
        <v>66</v>
      </c>
      <c r="D63" s="8">
        <f>D64+D65</f>
        <v>2493.5</v>
      </c>
      <c r="E63" s="8">
        <f>E64+E65+E66</f>
        <v>2847.3</v>
      </c>
      <c r="F63" s="8">
        <f>F64+F65+F66</f>
        <v>2554.8</v>
      </c>
      <c r="G63" s="71">
        <f t="shared" si="0"/>
        <v>89.72710989358339</v>
      </c>
      <c r="H63" s="8">
        <f t="shared" si="1"/>
        <v>-292.5</v>
      </c>
    </row>
    <row r="64" spans="1:8" ht="75">
      <c r="A64" s="17"/>
      <c r="B64" s="18" t="s">
        <v>0</v>
      </c>
      <c r="C64" s="19" t="s">
        <v>58</v>
      </c>
      <c r="D64" s="8">
        <f>'2019(4)'!F81</f>
        <v>2352</v>
      </c>
      <c r="E64" s="8">
        <f>'2019(4)'!G81</f>
        <v>2705.8</v>
      </c>
      <c r="F64" s="8">
        <f>'2019(4)'!H81</f>
        <v>2415.4</v>
      </c>
      <c r="G64" s="71">
        <f t="shared" si="0"/>
        <v>89.2674994456353</v>
      </c>
      <c r="H64" s="8">
        <f t="shared" si="1"/>
        <v>-290.4000000000001</v>
      </c>
    </row>
    <row r="65" spans="1:8" ht="30">
      <c r="A65" s="14"/>
      <c r="B65" s="7" t="s">
        <v>1</v>
      </c>
      <c r="C65" s="25" t="s">
        <v>59</v>
      </c>
      <c r="D65" s="8">
        <f>'2019(4)'!F82</f>
        <v>141.5</v>
      </c>
      <c r="E65" s="8">
        <f>'2019(4)'!G82</f>
        <v>126.5</v>
      </c>
      <c r="F65" s="8">
        <f>'2019(4)'!H82</f>
        <v>124.4</v>
      </c>
      <c r="G65" s="71">
        <f t="shared" si="0"/>
        <v>98.33992094861661</v>
      </c>
      <c r="H65" s="8">
        <f t="shared" si="1"/>
        <v>-2.0999999999999943</v>
      </c>
    </row>
    <row r="66" spans="1:8" ht="15">
      <c r="A66" s="14"/>
      <c r="B66" s="7" t="s">
        <v>8</v>
      </c>
      <c r="C66" s="25" t="s">
        <v>9</v>
      </c>
      <c r="D66" s="8" t="s">
        <v>264</v>
      </c>
      <c r="E66" s="8">
        <f>'2019(4)'!G83</f>
        <v>15</v>
      </c>
      <c r="F66" s="8">
        <f>'2019(4)'!H83</f>
        <v>15</v>
      </c>
      <c r="G66" s="71">
        <f t="shared" si="0"/>
        <v>100</v>
      </c>
      <c r="H66" s="8">
        <f t="shared" si="1"/>
        <v>0</v>
      </c>
    </row>
    <row r="67" spans="1:8" ht="60">
      <c r="A67" s="98" t="s">
        <v>538</v>
      </c>
      <c r="B67" s="101"/>
      <c r="C67" s="153" t="s">
        <v>539</v>
      </c>
      <c r="D67" s="8" t="s">
        <v>264</v>
      </c>
      <c r="E67" s="8">
        <f>E68</f>
        <v>23</v>
      </c>
      <c r="F67" s="8">
        <f>F68</f>
        <v>23</v>
      </c>
      <c r="G67" s="71">
        <f t="shared" si="0"/>
        <v>100</v>
      </c>
      <c r="H67" s="8">
        <f t="shared" si="1"/>
        <v>0</v>
      </c>
    </row>
    <row r="68" spans="1:8" ht="75">
      <c r="A68" s="98"/>
      <c r="B68" s="101" t="s">
        <v>0</v>
      </c>
      <c r="C68" s="150" t="s">
        <v>58</v>
      </c>
      <c r="D68" s="8" t="s">
        <v>264</v>
      </c>
      <c r="E68" s="8">
        <f>'2019(4)'!G85</f>
        <v>23</v>
      </c>
      <c r="F68" s="8">
        <f>'2019(4)'!H85</f>
        <v>23</v>
      </c>
      <c r="G68" s="71">
        <f t="shared" si="0"/>
        <v>100</v>
      </c>
      <c r="H68" s="8">
        <f t="shared" si="1"/>
        <v>0</v>
      </c>
    </row>
    <row r="69" spans="1:8" ht="45">
      <c r="A69" s="17" t="s">
        <v>230</v>
      </c>
      <c r="B69" s="14"/>
      <c r="C69" s="22" t="s">
        <v>214</v>
      </c>
      <c r="D69" s="8">
        <f>D70+D72+D76</f>
        <v>12286.9</v>
      </c>
      <c r="E69" s="8">
        <f>E70+E72+E76</f>
        <v>11699.5</v>
      </c>
      <c r="F69" s="8">
        <f>F70+F72+F76</f>
        <v>11694.8</v>
      </c>
      <c r="G69" s="71">
        <f t="shared" si="0"/>
        <v>99.95982734304884</v>
      </c>
      <c r="H69" s="8">
        <f t="shared" si="1"/>
        <v>-4.700000000000728</v>
      </c>
    </row>
    <row r="70" spans="1:8" ht="90">
      <c r="A70" s="17" t="s">
        <v>231</v>
      </c>
      <c r="B70" s="14"/>
      <c r="C70" s="26" t="s">
        <v>251</v>
      </c>
      <c r="D70" s="8">
        <f>D71</f>
        <v>2522.9</v>
      </c>
      <c r="E70" s="8">
        <f>E71</f>
        <v>2522.9</v>
      </c>
      <c r="F70" s="8">
        <f>F71</f>
        <v>2522.9</v>
      </c>
      <c r="G70" s="71">
        <f t="shared" si="0"/>
        <v>100</v>
      </c>
      <c r="H70" s="8">
        <f t="shared" si="1"/>
        <v>0</v>
      </c>
    </row>
    <row r="71" spans="1:8" ht="45">
      <c r="A71" s="17"/>
      <c r="B71" s="18" t="s">
        <v>4</v>
      </c>
      <c r="C71" s="25" t="s">
        <v>20</v>
      </c>
      <c r="D71" s="8">
        <f>'2019(4)'!F88</f>
        <v>2522.9</v>
      </c>
      <c r="E71" s="8">
        <f>'2019(4)'!G88</f>
        <v>2522.9</v>
      </c>
      <c r="F71" s="8">
        <f>'2019(4)'!H88</f>
        <v>2522.9</v>
      </c>
      <c r="G71" s="71">
        <f t="shared" si="0"/>
        <v>100</v>
      </c>
      <c r="H71" s="8">
        <f t="shared" si="1"/>
        <v>0</v>
      </c>
    </row>
    <row r="72" spans="1:8" ht="45">
      <c r="A72" s="17" t="s">
        <v>232</v>
      </c>
      <c r="B72" s="14"/>
      <c r="C72" s="25" t="s">
        <v>288</v>
      </c>
      <c r="D72" s="8">
        <f>D73+D74+D75</f>
        <v>9599.5</v>
      </c>
      <c r="E72" s="8">
        <f>E73+E74+E75</f>
        <v>9012.1</v>
      </c>
      <c r="F72" s="8">
        <f>F73+F74+F75</f>
        <v>9007.5</v>
      </c>
      <c r="G72" s="71">
        <f t="shared" si="0"/>
        <v>99.9489575126774</v>
      </c>
      <c r="H72" s="8">
        <f t="shared" si="1"/>
        <v>-4.600000000000364</v>
      </c>
    </row>
    <row r="73" spans="1:8" ht="75">
      <c r="A73" s="17"/>
      <c r="B73" s="14" t="s">
        <v>0</v>
      </c>
      <c r="C73" s="3" t="s">
        <v>58</v>
      </c>
      <c r="D73" s="8">
        <f>'2019(4)'!F90</f>
        <v>8032.7</v>
      </c>
      <c r="E73" s="8">
        <f>'2019(4)'!G90</f>
        <v>7930.2</v>
      </c>
      <c r="F73" s="8">
        <f>'2019(4)'!H90</f>
        <v>7930.2</v>
      </c>
      <c r="G73" s="71">
        <f t="shared" si="0"/>
        <v>100</v>
      </c>
      <c r="H73" s="8">
        <f t="shared" si="1"/>
        <v>0</v>
      </c>
    </row>
    <row r="74" spans="1:8" ht="30">
      <c r="A74" s="17"/>
      <c r="B74" s="14" t="s">
        <v>1</v>
      </c>
      <c r="C74" s="26" t="s">
        <v>59</v>
      </c>
      <c r="D74" s="8">
        <f>'2019(4)'!F91</f>
        <v>1557.7</v>
      </c>
      <c r="E74" s="8">
        <f>'2019(4)'!G91</f>
        <v>1075.4</v>
      </c>
      <c r="F74" s="8">
        <f>'2019(4)'!H91</f>
        <v>1070.8</v>
      </c>
      <c r="G74" s="71">
        <f t="shared" si="0"/>
        <v>99.5722521852334</v>
      </c>
      <c r="H74" s="8">
        <f t="shared" si="1"/>
        <v>-4.600000000000136</v>
      </c>
    </row>
    <row r="75" spans="1:8" ht="15">
      <c r="A75" s="7"/>
      <c r="B75" s="7" t="s">
        <v>8</v>
      </c>
      <c r="C75" s="25" t="s">
        <v>9</v>
      </c>
      <c r="D75" s="8">
        <f>'2019(4)'!F92</f>
        <v>9.1</v>
      </c>
      <c r="E75" s="8">
        <f>'2019(4)'!G92</f>
        <v>6.5</v>
      </c>
      <c r="F75" s="8">
        <f>'2019(4)'!H92</f>
        <v>6.5</v>
      </c>
      <c r="G75" s="71">
        <f t="shared" si="0"/>
        <v>100</v>
      </c>
      <c r="H75" s="8">
        <f t="shared" si="1"/>
        <v>0</v>
      </c>
    </row>
    <row r="76" spans="1:8" ht="45">
      <c r="A76" s="7" t="s">
        <v>289</v>
      </c>
      <c r="B76" s="18"/>
      <c r="C76" s="25" t="s">
        <v>271</v>
      </c>
      <c r="D76" s="8">
        <f>D77+D78</f>
        <v>164.5</v>
      </c>
      <c r="E76" s="8">
        <f>E77+E78</f>
        <v>164.5</v>
      </c>
      <c r="F76" s="8">
        <f>F77+F78</f>
        <v>164.4</v>
      </c>
      <c r="G76" s="71">
        <f t="shared" si="0"/>
        <v>99.93920972644376</v>
      </c>
      <c r="H76" s="8">
        <f t="shared" si="1"/>
        <v>-0.09999999999999432</v>
      </c>
    </row>
    <row r="77" spans="1:8" ht="75">
      <c r="A77" s="7"/>
      <c r="B77" s="24" t="s">
        <v>0</v>
      </c>
      <c r="C77" s="3" t="s">
        <v>58</v>
      </c>
      <c r="D77" s="8">
        <f>'2019(4)'!F94</f>
        <v>116</v>
      </c>
      <c r="E77" s="8">
        <f>'2019(4)'!G94</f>
        <v>116</v>
      </c>
      <c r="F77" s="8">
        <f>'2019(4)'!H94</f>
        <v>115.9</v>
      </c>
      <c r="G77" s="71">
        <f t="shared" si="0"/>
        <v>99.91379310344828</v>
      </c>
      <c r="H77" s="8">
        <f t="shared" si="1"/>
        <v>-0.09999999999999432</v>
      </c>
    </row>
    <row r="78" spans="1:8" ht="30">
      <c r="A78" s="7"/>
      <c r="B78" s="18" t="s">
        <v>1</v>
      </c>
      <c r="C78" s="19" t="s">
        <v>59</v>
      </c>
      <c r="D78" s="8">
        <f>'2019(4)'!F95</f>
        <v>48.5</v>
      </c>
      <c r="E78" s="8">
        <f>'2019(4)'!G95</f>
        <v>48.5</v>
      </c>
      <c r="F78" s="8">
        <f>'2019(4)'!H95</f>
        <v>48.5</v>
      </c>
      <c r="G78" s="71">
        <f t="shared" si="0"/>
        <v>100</v>
      </c>
      <c r="H78" s="8">
        <f t="shared" si="1"/>
        <v>0</v>
      </c>
    </row>
    <row r="79" spans="1:8" ht="60">
      <c r="A79" s="7" t="s">
        <v>279</v>
      </c>
      <c r="B79" s="14"/>
      <c r="C79" s="26" t="s">
        <v>280</v>
      </c>
      <c r="D79" s="8">
        <f>D80</f>
        <v>6947.1</v>
      </c>
      <c r="E79" s="139">
        <f>E80</f>
        <v>6958.400000000001</v>
      </c>
      <c r="F79" s="139">
        <f>F80</f>
        <v>6549.3</v>
      </c>
      <c r="G79" s="71">
        <f t="shared" si="0"/>
        <v>94.12077489077947</v>
      </c>
      <c r="H79" s="8">
        <f t="shared" si="1"/>
        <v>-409.10000000000036</v>
      </c>
    </row>
    <row r="80" spans="1:8" ht="45">
      <c r="A80" s="44" t="s">
        <v>281</v>
      </c>
      <c r="B80" s="14"/>
      <c r="C80" s="26" t="s">
        <v>282</v>
      </c>
      <c r="D80" s="8">
        <f>D81+D84</f>
        <v>6947.1</v>
      </c>
      <c r="E80" s="8">
        <f>E81+E84</f>
        <v>6958.400000000001</v>
      </c>
      <c r="F80" s="8">
        <f>F81+F84</f>
        <v>6549.3</v>
      </c>
      <c r="G80" s="71">
        <f t="shared" si="0"/>
        <v>94.12077489077947</v>
      </c>
      <c r="H80" s="8">
        <f t="shared" si="1"/>
        <v>-409.10000000000036</v>
      </c>
    </row>
    <row r="81" spans="1:8" ht="30">
      <c r="A81" s="7" t="s">
        <v>283</v>
      </c>
      <c r="B81" s="7"/>
      <c r="C81" s="23" t="s">
        <v>284</v>
      </c>
      <c r="D81" s="8">
        <f>D83</f>
        <v>1278.5</v>
      </c>
      <c r="E81" s="8">
        <f>E83+E82</f>
        <v>1289.8</v>
      </c>
      <c r="F81" s="8">
        <f>F83+F82</f>
        <v>1289.8</v>
      </c>
      <c r="G81" s="71">
        <f t="shared" si="0"/>
        <v>100</v>
      </c>
      <c r="H81" s="8">
        <f t="shared" si="1"/>
        <v>0</v>
      </c>
    </row>
    <row r="82" spans="1:8" ht="30">
      <c r="A82" s="7"/>
      <c r="B82" s="7" t="s">
        <v>1</v>
      </c>
      <c r="C82" s="25" t="s">
        <v>59</v>
      </c>
      <c r="D82" s="8" t="s">
        <v>264</v>
      </c>
      <c r="E82" s="8">
        <f>'2019(4)'!G69</f>
        <v>25.3</v>
      </c>
      <c r="F82" s="8">
        <f>'2019(4)'!H69</f>
        <v>25.3</v>
      </c>
      <c r="G82" s="71">
        <f t="shared" si="0"/>
        <v>100</v>
      </c>
      <c r="H82" s="8">
        <f t="shared" si="1"/>
        <v>0</v>
      </c>
    </row>
    <row r="83" spans="1:8" ht="45">
      <c r="A83" s="44"/>
      <c r="B83" s="14" t="s">
        <v>4</v>
      </c>
      <c r="C83" s="36" t="s">
        <v>20</v>
      </c>
      <c r="D83" s="8">
        <f>'2019(4)'!F70</f>
        <v>1278.5</v>
      </c>
      <c r="E83" s="8">
        <f>'2019(4)'!G70</f>
        <v>1264.5</v>
      </c>
      <c r="F83" s="8">
        <f>'2019(4)'!H70</f>
        <v>1264.5</v>
      </c>
      <c r="G83" s="71">
        <f t="shared" si="0"/>
        <v>100</v>
      </c>
      <c r="H83" s="8">
        <f t="shared" si="1"/>
        <v>0</v>
      </c>
    </row>
    <row r="84" spans="1:8" ht="30">
      <c r="A84" s="44" t="s">
        <v>285</v>
      </c>
      <c r="B84" s="14"/>
      <c r="C84" s="36" t="s">
        <v>61</v>
      </c>
      <c r="D84" s="8">
        <f>D85+D86+D87+D88+D89</f>
        <v>5668.6</v>
      </c>
      <c r="E84" s="8">
        <f>E85+E86+E87+E88+E89</f>
        <v>5668.6</v>
      </c>
      <c r="F84" s="8">
        <f>F85+F86+F87+F88+F89</f>
        <v>5259.5</v>
      </c>
      <c r="G84" s="71">
        <f aca="true" t="shared" si="2" ref="G84:G147">F84/E84*100</f>
        <v>92.7830504886568</v>
      </c>
      <c r="H84" s="8">
        <f aca="true" t="shared" si="3" ref="H84:H147">F84-E84</f>
        <v>-409.10000000000036</v>
      </c>
    </row>
    <row r="85" spans="1:8" ht="75">
      <c r="A85" s="44"/>
      <c r="B85" s="14" t="s">
        <v>0</v>
      </c>
      <c r="C85" s="36" t="s">
        <v>58</v>
      </c>
      <c r="D85" s="8">
        <f>'2019(4)'!F99</f>
        <v>154.9</v>
      </c>
      <c r="E85" s="8">
        <f>'2019(4)'!G99</f>
        <v>154.9</v>
      </c>
      <c r="F85" s="8">
        <f>'2019(4)'!H99</f>
        <v>150.8</v>
      </c>
      <c r="G85" s="71">
        <f t="shared" si="2"/>
        <v>97.35313105229181</v>
      </c>
      <c r="H85" s="8">
        <f t="shared" si="3"/>
        <v>-4.099999999999994</v>
      </c>
    </row>
    <row r="86" spans="1:8" ht="30">
      <c r="A86" s="17"/>
      <c r="B86" s="18" t="s">
        <v>1</v>
      </c>
      <c r="C86" s="25" t="s">
        <v>59</v>
      </c>
      <c r="D86" s="8">
        <f>'2019(4)'!F72</f>
        <v>6.1</v>
      </c>
      <c r="E86" s="8">
        <f>'2019(4)'!G72</f>
        <v>840.2</v>
      </c>
      <c r="F86" s="8">
        <f>'2019(4)'!H72</f>
        <v>840.2</v>
      </c>
      <c r="G86" s="71">
        <f t="shared" si="2"/>
        <v>100</v>
      </c>
      <c r="H86" s="8">
        <f t="shared" si="3"/>
        <v>0</v>
      </c>
    </row>
    <row r="87" spans="1:8" ht="30">
      <c r="A87" s="17"/>
      <c r="B87" s="14" t="s">
        <v>2</v>
      </c>
      <c r="C87" s="25" t="s">
        <v>3</v>
      </c>
      <c r="D87" s="8">
        <f>'2019(4)'!F73</f>
        <v>2000</v>
      </c>
      <c r="E87" s="8">
        <f>'2019(4)'!G73</f>
        <v>200</v>
      </c>
      <c r="F87" s="8">
        <f>'2019(4)'!H73</f>
        <v>200</v>
      </c>
      <c r="G87" s="71">
        <f t="shared" si="2"/>
        <v>100</v>
      </c>
      <c r="H87" s="8">
        <f t="shared" si="3"/>
        <v>0</v>
      </c>
    </row>
    <row r="88" spans="1:8" ht="45">
      <c r="A88" s="44"/>
      <c r="B88" s="14" t="s">
        <v>4</v>
      </c>
      <c r="C88" s="36" t="s">
        <v>20</v>
      </c>
      <c r="D88" s="8">
        <f>'2019(4)'!F74</f>
        <v>3157.6</v>
      </c>
      <c r="E88" s="8">
        <f>'2019(4)'!G74</f>
        <v>4364.9</v>
      </c>
      <c r="F88" s="8">
        <f>'2019(4)'!H74</f>
        <v>3959.9</v>
      </c>
      <c r="G88" s="71">
        <f t="shared" si="2"/>
        <v>90.72143691722606</v>
      </c>
      <c r="H88" s="8">
        <f t="shared" si="3"/>
        <v>-404.99999999999955</v>
      </c>
    </row>
    <row r="89" spans="1:8" ht="15">
      <c r="A89" s="7"/>
      <c r="B89" s="7" t="s">
        <v>8</v>
      </c>
      <c r="C89" s="25" t="s">
        <v>9</v>
      </c>
      <c r="D89" s="8">
        <f>'2019(4)'!F75</f>
        <v>350</v>
      </c>
      <c r="E89" s="8">
        <f>'2019(4)'!G75</f>
        <v>108.6</v>
      </c>
      <c r="F89" s="8">
        <f>'2019(4)'!H75</f>
        <v>108.6</v>
      </c>
      <c r="G89" s="71">
        <f t="shared" si="2"/>
        <v>100</v>
      </c>
      <c r="H89" s="8">
        <f t="shared" si="3"/>
        <v>0</v>
      </c>
    </row>
    <row r="90" spans="1:8" ht="60">
      <c r="A90" s="7" t="s">
        <v>36</v>
      </c>
      <c r="B90" s="18"/>
      <c r="C90" s="153" t="s">
        <v>333</v>
      </c>
      <c r="D90" s="8">
        <f>D91</f>
        <v>25</v>
      </c>
      <c r="E90" s="8">
        <f>E91</f>
        <v>3</v>
      </c>
      <c r="F90" s="8">
        <f>F91</f>
        <v>3</v>
      </c>
      <c r="G90" s="71">
        <f t="shared" si="2"/>
        <v>100</v>
      </c>
      <c r="H90" s="8">
        <f t="shared" si="3"/>
        <v>0</v>
      </c>
    </row>
    <row r="91" spans="1:8" ht="45">
      <c r="A91" s="44" t="s">
        <v>77</v>
      </c>
      <c r="B91" s="14"/>
      <c r="C91" s="155" t="s">
        <v>334</v>
      </c>
      <c r="D91" s="8">
        <f>D92+D95</f>
        <v>25</v>
      </c>
      <c r="E91" s="8">
        <f>E92+E95</f>
        <v>3</v>
      </c>
      <c r="F91" s="8">
        <f>F92+F95</f>
        <v>3</v>
      </c>
      <c r="G91" s="71">
        <f t="shared" si="2"/>
        <v>100</v>
      </c>
      <c r="H91" s="8">
        <f t="shared" si="3"/>
        <v>0</v>
      </c>
    </row>
    <row r="92" spans="1:8" ht="60">
      <c r="A92" s="44" t="s">
        <v>78</v>
      </c>
      <c r="B92" s="14"/>
      <c r="C92" s="156" t="s">
        <v>335</v>
      </c>
      <c r="D92" s="8">
        <f aca="true" t="shared" si="4" ref="D92:F93">D93</f>
        <v>15</v>
      </c>
      <c r="E92" s="8">
        <f t="shared" si="4"/>
        <v>3</v>
      </c>
      <c r="F92" s="8">
        <f t="shared" si="4"/>
        <v>3</v>
      </c>
      <c r="G92" s="71">
        <f t="shared" si="2"/>
        <v>100</v>
      </c>
      <c r="H92" s="8">
        <f t="shared" si="3"/>
        <v>0</v>
      </c>
    </row>
    <row r="93" spans="1:8" ht="30">
      <c r="A93" s="44" t="s">
        <v>79</v>
      </c>
      <c r="B93" s="14"/>
      <c r="C93" s="156" t="s">
        <v>336</v>
      </c>
      <c r="D93" s="8">
        <f t="shared" si="4"/>
        <v>15</v>
      </c>
      <c r="E93" s="8">
        <f t="shared" si="4"/>
        <v>3</v>
      </c>
      <c r="F93" s="8">
        <f t="shared" si="4"/>
        <v>3</v>
      </c>
      <c r="G93" s="71">
        <f t="shared" si="2"/>
        <v>100</v>
      </c>
      <c r="H93" s="8">
        <f t="shared" si="3"/>
        <v>0</v>
      </c>
    </row>
    <row r="94" spans="1:8" ht="30">
      <c r="A94" s="7"/>
      <c r="B94" s="24" t="s">
        <v>1</v>
      </c>
      <c r="C94" s="150" t="s">
        <v>59</v>
      </c>
      <c r="D94" s="8">
        <f>'2019(4)'!F280</f>
        <v>15</v>
      </c>
      <c r="E94" s="8">
        <f>'2019(4)'!G280</f>
        <v>3</v>
      </c>
      <c r="F94" s="8">
        <f>'2019(4)'!H280</f>
        <v>3</v>
      </c>
      <c r="G94" s="71">
        <f t="shared" si="2"/>
        <v>100</v>
      </c>
      <c r="H94" s="8">
        <f t="shared" si="3"/>
        <v>0</v>
      </c>
    </row>
    <row r="95" spans="1:8" ht="75">
      <c r="A95" s="7" t="s">
        <v>434</v>
      </c>
      <c r="B95" s="24"/>
      <c r="C95" s="156" t="s">
        <v>435</v>
      </c>
      <c r="D95" s="8">
        <f aca="true" t="shared" si="5" ref="D95:F96">D96</f>
        <v>10</v>
      </c>
      <c r="E95" s="8">
        <f t="shared" si="5"/>
        <v>0</v>
      </c>
      <c r="F95" s="8">
        <f t="shared" si="5"/>
        <v>0</v>
      </c>
      <c r="G95" s="71">
        <v>0</v>
      </c>
      <c r="H95" s="8">
        <f t="shared" si="3"/>
        <v>0</v>
      </c>
    </row>
    <row r="96" spans="1:8" ht="15">
      <c r="A96" s="44" t="s">
        <v>436</v>
      </c>
      <c r="B96" s="7"/>
      <c r="C96" s="150" t="s">
        <v>437</v>
      </c>
      <c r="D96" s="8">
        <f t="shared" si="5"/>
        <v>10</v>
      </c>
      <c r="E96" s="8">
        <f t="shared" si="5"/>
        <v>0</v>
      </c>
      <c r="F96" s="8">
        <f t="shared" si="5"/>
        <v>0</v>
      </c>
      <c r="G96" s="71">
        <v>0</v>
      </c>
      <c r="H96" s="8">
        <f t="shared" si="3"/>
        <v>0</v>
      </c>
    </row>
    <row r="97" spans="1:8" ht="30">
      <c r="A97" s="18"/>
      <c r="B97" s="18">
        <v>200</v>
      </c>
      <c r="C97" s="150" t="s">
        <v>59</v>
      </c>
      <c r="D97" s="8">
        <f>'2019(4)'!F283</f>
        <v>10</v>
      </c>
      <c r="E97" s="8">
        <f>'2019(4)'!G283</f>
        <v>0</v>
      </c>
      <c r="F97" s="8">
        <f>'2019(4)'!H283</f>
        <v>0</v>
      </c>
      <c r="G97" s="71">
        <v>0</v>
      </c>
      <c r="H97" s="8">
        <f t="shared" si="3"/>
        <v>0</v>
      </c>
    </row>
    <row r="98" spans="1:8" ht="60">
      <c r="A98" s="18" t="s">
        <v>37</v>
      </c>
      <c r="B98" s="14"/>
      <c r="C98" s="155" t="s">
        <v>340</v>
      </c>
      <c r="D98" s="8">
        <f>D99+D110+D114</f>
        <v>150</v>
      </c>
      <c r="E98" s="8">
        <f>E99+E110+E114</f>
        <v>55</v>
      </c>
      <c r="F98" s="8">
        <f>F99+F110+F114</f>
        <v>55</v>
      </c>
      <c r="G98" s="71">
        <f t="shared" si="2"/>
        <v>100</v>
      </c>
      <c r="H98" s="8">
        <f t="shared" si="3"/>
        <v>0</v>
      </c>
    </row>
    <row r="99" spans="1:8" ht="45">
      <c r="A99" s="18" t="s">
        <v>38</v>
      </c>
      <c r="B99" s="14"/>
      <c r="C99" s="155" t="s">
        <v>341</v>
      </c>
      <c r="D99" s="8">
        <f>D100+D105</f>
        <v>85</v>
      </c>
      <c r="E99" s="8">
        <f>E100+E105</f>
        <v>45</v>
      </c>
      <c r="F99" s="8">
        <f>F100+F105</f>
        <v>45</v>
      </c>
      <c r="G99" s="71">
        <f t="shared" si="2"/>
        <v>100</v>
      </c>
      <c r="H99" s="8">
        <f t="shared" si="3"/>
        <v>0</v>
      </c>
    </row>
    <row r="100" spans="1:8" ht="45">
      <c r="A100" s="18" t="s">
        <v>40</v>
      </c>
      <c r="B100" s="14"/>
      <c r="C100" s="157" t="s">
        <v>342</v>
      </c>
      <c r="D100" s="8">
        <f>D101+D103</f>
        <v>65</v>
      </c>
      <c r="E100" s="8">
        <f>E101+E103</f>
        <v>45</v>
      </c>
      <c r="F100" s="8">
        <f>F101+F103</f>
        <v>45</v>
      </c>
      <c r="G100" s="71">
        <f t="shared" si="2"/>
        <v>100</v>
      </c>
      <c r="H100" s="8">
        <f t="shared" si="3"/>
        <v>0</v>
      </c>
    </row>
    <row r="101" spans="1:8" ht="30">
      <c r="A101" s="18" t="s">
        <v>39</v>
      </c>
      <c r="B101" s="24"/>
      <c r="C101" s="153" t="s">
        <v>343</v>
      </c>
      <c r="D101" s="8">
        <f>D102</f>
        <v>45</v>
      </c>
      <c r="E101" s="8">
        <f>E102</f>
        <v>45</v>
      </c>
      <c r="F101" s="8">
        <f>F102</f>
        <v>45</v>
      </c>
      <c r="G101" s="71">
        <f t="shared" si="2"/>
        <v>100</v>
      </c>
      <c r="H101" s="8">
        <f t="shared" si="3"/>
        <v>0</v>
      </c>
    </row>
    <row r="102" spans="1:8" ht="30">
      <c r="A102" s="18"/>
      <c r="B102" s="14">
        <v>200</v>
      </c>
      <c r="C102" s="19" t="s">
        <v>59</v>
      </c>
      <c r="D102" s="8">
        <f>'2019(4)'!F307</f>
        <v>45</v>
      </c>
      <c r="E102" s="8">
        <f>'2019(4)'!G307</f>
        <v>45</v>
      </c>
      <c r="F102" s="8">
        <f>'2019(4)'!H307</f>
        <v>45</v>
      </c>
      <c r="G102" s="71">
        <f t="shared" si="2"/>
        <v>100</v>
      </c>
      <c r="H102" s="8">
        <f t="shared" si="3"/>
        <v>0</v>
      </c>
    </row>
    <row r="103" spans="1:8" ht="90">
      <c r="A103" s="46" t="s">
        <v>41</v>
      </c>
      <c r="B103" s="29"/>
      <c r="C103" s="156" t="s">
        <v>442</v>
      </c>
      <c r="D103" s="31">
        <f>D104</f>
        <v>20</v>
      </c>
      <c r="E103" s="31">
        <f>E104</f>
        <v>0</v>
      </c>
      <c r="F103" s="31">
        <f>F104</f>
        <v>0</v>
      </c>
      <c r="G103" s="71">
        <v>0</v>
      </c>
      <c r="H103" s="8">
        <f t="shared" si="3"/>
        <v>0</v>
      </c>
    </row>
    <row r="104" spans="1:8" ht="30">
      <c r="A104" s="46"/>
      <c r="B104" s="32">
        <v>200</v>
      </c>
      <c r="C104" s="30" t="s">
        <v>59</v>
      </c>
      <c r="D104" s="31">
        <f>'2019(4)'!F309</f>
        <v>20</v>
      </c>
      <c r="E104" s="31">
        <f>'2019(4)'!G309</f>
        <v>0</v>
      </c>
      <c r="F104" s="31">
        <f>'2019(4)'!H309</f>
        <v>0</v>
      </c>
      <c r="G104" s="71">
        <v>0</v>
      </c>
      <c r="H104" s="8">
        <f t="shared" si="3"/>
        <v>0</v>
      </c>
    </row>
    <row r="105" spans="1:8" ht="30">
      <c r="A105" s="7" t="s">
        <v>344</v>
      </c>
      <c r="B105" s="39"/>
      <c r="C105" s="155" t="s">
        <v>443</v>
      </c>
      <c r="D105" s="8">
        <f>D106+D108</f>
        <v>20</v>
      </c>
      <c r="E105" s="8">
        <f>E106+E108</f>
        <v>0</v>
      </c>
      <c r="F105" s="8">
        <f>F106+F108</f>
        <v>0</v>
      </c>
      <c r="G105" s="71">
        <v>0</v>
      </c>
      <c r="H105" s="8">
        <f t="shared" si="3"/>
        <v>0</v>
      </c>
    </row>
    <row r="106" spans="1:8" ht="45">
      <c r="A106" s="7" t="s">
        <v>345</v>
      </c>
      <c r="B106" s="39"/>
      <c r="C106" s="155" t="s">
        <v>346</v>
      </c>
      <c r="D106" s="8">
        <f>D107</f>
        <v>10</v>
      </c>
      <c r="E106" s="8">
        <f>E107</f>
        <v>0</v>
      </c>
      <c r="F106" s="8">
        <f>F107</f>
        <v>0</v>
      </c>
      <c r="G106" s="71">
        <v>0</v>
      </c>
      <c r="H106" s="8">
        <f t="shared" si="3"/>
        <v>0</v>
      </c>
    </row>
    <row r="107" spans="1:8" ht="30">
      <c r="A107" s="7"/>
      <c r="B107" s="39">
        <v>200</v>
      </c>
      <c r="C107" s="28" t="s">
        <v>59</v>
      </c>
      <c r="D107" s="8">
        <f>'2019(4)'!F312</f>
        <v>10</v>
      </c>
      <c r="E107" s="8">
        <f>'2019(4)'!G312</f>
        <v>0</v>
      </c>
      <c r="F107" s="8">
        <f>'2019(4)'!H312</f>
        <v>0</v>
      </c>
      <c r="G107" s="71">
        <v>0</v>
      </c>
      <c r="H107" s="8">
        <f t="shared" si="3"/>
        <v>0</v>
      </c>
    </row>
    <row r="108" spans="1:8" ht="30">
      <c r="A108" s="7" t="s">
        <v>444</v>
      </c>
      <c r="B108" s="39"/>
      <c r="C108" s="155" t="s">
        <v>445</v>
      </c>
      <c r="D108" s="8">
        <f>D109</f>
        <v>10</v>
      </c>
      <c r="E108" s="8">
        <f>E109</f>
        <v>0</v>
      </c>
      <c r="F108" s="8">
        <f>F109</f>
        <v>0</v>
      </c>
      <c r="G108" s="71">
        <v>0</v>
      </c>
      <c r="H108" s="8">
        <f t="shared" si="3"/>
        <v>0</v>
      </c>
    </row>
    <row r="109" spans="1:8" ht="30">
      <c r="A109" s="7"/>
      <c r="B109" s="39">
        <v>200</v>
      </c>
      <c r="C109" s="150" t="s">
        <v>59</v>
      </c>
      <c r="D109" s="8">
        <f>'2019(4)'!F314</f>
        <v>10</v>
      </c>
      <c r="E109" s="8">
        <f>'2019(4)'!G314</f>
        <v>0</v>
      </c>
      <c r="F109" s="8">
        <f>'2019(4)'!H314</f>
        <v>0</v>
      </c>
      <c r="G109" s="71">
        <v>0</v>
      </c>
      <c r="H109" s="8">
        <f t="shared" si="3"/>
        <v>0</v>
      </c>
    </row>
    <row r="110" spans="1:8" ht="45">
      <c r="A110" s="7" t="s">
        <v>42</v>
      </c>
      <c r="B110" s="39"/>
      <c r="C110" s="150" t="s">
        <v>347</v>
      </c>
      <c r="D110" s="8">
        <f>D111</f>
        <v>45</v>
      </c>
      <c r="E110" s="8">
        <f aca="true" t="shared" si="6" ref="E110:F112">E111</f>
        <v>0</v>
      </c>
      <c r="F110" s="8">
        <f t="shared" si="6"/>
        <v>0</v>
      </c>
      <c r="G110" s="71">
        <v>0</v>
      </c>
      <c r="H110" s="8">
        <f t="shared" si="3"/>
        <v>0</v>
      </c>
    </row>
    <row r="111" spans="1:8" ht="60">
      <c r="A111" s="7" t="s">
        <v>43</v>
      </c>
      <c r="B111" s="39"/>
      <c r="C111" s="150" t="s">
        <v>348</v>
      </c>
      <c r="D111" s="8">
        <f>D112</f>
        <v>45</v>
      </c>
      <c r="E111" s="8">
        <f t="shared" si="6"/>
        <v>0</v>
      </c>
      <c r="F111" s="8">
        <f t="shared" si="6"/>
        <v>0</v>
      </c>
      <c r="G111" s="71">
        <v>0</v>
      </c>
      <c r="H111" s="8">
        <f t="shared" si="3"/>
        <v>0</v>
      </c>
    </row>
    <row r="112" spans="1:8" ht="91.5" customHeight="1">
      <c r="A112" s="63" t="s">
        <v>349</v>
      </c>
      <c r="B112" s="64"/>
      <c r="C112" s="150" t="s">
        <v>446</v>
      </c>
      <c r="D112" s="8">
        <f>D113</f>
        <v>45</v>
      </c>
      <c r="E112" s="8">
        <f t="shared" si="6"/>
        <v>0</v>
      </c>
      <c r="F112" s="8">
        <f t="shared" si="6"/>
        <v>0</v>
      </c>
      <c r="G112" s="71">
        <v>0</v>
      </c>
      <c r="H112" s="8">
        <f t="shared" si="3"/>
        <v>0</v>
      </c>
    </row>
    <row r="113" spans="1:8" ht="30">
      <c r="A113" s="63"/>
      <c r="B113" s="64">
        <v>200</v>
      </c>
      <c r="C113" s="65" t="s">
        <v>59</v>
      </c>
      <c r="D113" s="8">
        <f>'2019(4)'!F318</f>
        <v>45</v>
      </c>
      <c r="E113" s="8">
        <f>'2019(4)'!G318</f>
        <v>0</v>
      </c>
      <c r="F113" s="8">
        <f>'2019(4)'!H318</f>
        <v>0</v>
      </c>
      <c r="G113" s="71">
        <v>0</v>
      </c>
      <c r="H113" s="8">
        <f t="shared" si="3"/>
        <v>0</v>
      </c>
    </row>
    <row r="114" spans="1:8" ht="45">
      <c r="A114" s="63" t="s">
        <v>350</v>
      </c>
      <c r="B114" s="64"/>
      <c r="C114" s="150" t="s">
        <v>351</v>
      </c>
      <c r="D114" s="8">
        <f>D115</f>
        <v>20</v>
      </c>
      <c r="E114" s="8">
        <f>E115</f>
        <v>10</v>
      </c>
      <c r="F114" s="8">
        <f>F115</f>
        <v>10</v>
      </c>
      <c r="G114" s="71">
        <f t="shared" si="2"/>
        <v>100</v>
      </c>
      <c r="H114" s="8">
        <f t="shared" si="3"/>
        <v>0</v>
      </c>
    </row>
    <row r="115" spans="1:8" ht="60">
      <c r="A115" s="60" t="s">
        <v>352</v>
      </c>
      <c r="B115" s="60"/>
      <c r="C115" s="150" t="s">
        <v>353</v>
      </c>
      <c r="D115" s="8">
        <f>D116+D118</f>
        <v>20</v>
      </c>
      <c r="E115" s="8">
        <f>E116+E118</f>
        <v>10</v>
      </c>
      <c r="F115" s="8">
        <f>F116+F118</f>
        <v>10</v>
      </c>
      <c r="G115" s="71">
        <f t="shared" si="2"/>
        <v>100</v>
      </c>
      <c r="H115" s="8">
        <f t="shared" si="3"/>
        <v>0</v>
      </c>
    </row>
    <row r="116" spans="1:8" ht="30">
      <c r="A116" s="7" t="s">
        <v>354</v>
      </c>
      <c r="B116" s="39"/>
      <c r="C116" s="150" t="s">
        <v>355</v>
      </c>
      <c r="D116" s="8">
        <f>D117</f>
        <v>10</v>
      </c>
      <c r="E116" s="8">
        <f>E117</f>
        <v>10</v>
      </c>
      <c r="F116" s="8">
        <f>F117</f>
        <v>10</v>
      </c>
      <c r="G116" s="71">
        <f t="shared" si="2"/>
        <v>100</v>
      </c>
      <c r="H116" s="8">
        <f t="shared" si="3"/>
        <v>0</v>
      </c>
    </row>
    <row r="117" spans="1:8" ht="30">
      <c r="A117" s="7"/>
      <c r="B117" s="39">
        <v>200</v>
      </c>
      <c r="C117" s="28" t="s">
        <v>59</v>
      </c>
      <c r="D117" s="8">
        <f>'2019(4)'!F322</f>
        <v>10</v>
      </c>
      <c r="E117" s="8">
        <f>'2019(4)'!G322</f>
        <v>10</v>
      </c>
      <c r="F117" s="8">
        <f>'2019(4)'!H322</f>
        <v>10</v>
      </c>
      <c r="G117" s="71">
        <f t="shared" si="2"/>
        <v>100</v>
      </c>
      <c r="H117" s="8">
        <f t="shared" si="3"/>
        <v>0</v>
      </c>
    </row>
    <row r="118" spans="1:8" ht="30">
      <c r="A118" s="7" t="s">
        <v>356</v>
      </c>
      <c r="B118" s="39"/>
      <c r="C118" s="150" t="s">
        <v>357</v>
      </c>
      <c r="D118" s="8">
        <f>D119</f>
        <v>10</v>
      </c>
      <c r="E118" s="8">
        <f>E119</f>
        <v>0</v>
      </c>
      <c r="F118" s="8">
        <f>F119</f>
        <v>0</v>
      </c>
      <c r="G118" s="71">
        <v>0</v>
      </c>
      <c r="H118" s="8">
        <f t="shared" si="3"/>
        <v>0</v>
      </c>
    </row>
    <row r="119" spans="1:8" ht="30">
      <c r="A119" s="7"/>
      <c r="B119" s="7">
        <v>200</v>
      </c>
      <c r="C119" s="13" t="s">
        <v>59</v>
      </c>
      <c r="D119" s="8">
        <f>'2019(4)'!F324</f>
        <v>10</v>
      </c>
      <c r="E119" s="8">
        <f>'2019(4)'!G324</f>
        <v>0</v>
      </c>
      <c r="F119" s="8">
        <f>'2019(4)'!H324</f>
        <v>0</v>
      </c>
      <c r="G119" s="71">
        <v>0</v>
      </c>
      <c r="H119" s="8">
        <f t="shared" si="3"/>
        <v>0</v>
      </c>
    </row>
    <row r="120" spans="1:8" ht="45">
      <c r="A120" s="7" t="s">
        <v>44</v>
      </c>
      <c r="B120" s="7"/>
      <c r="C120" s="155" t="s">
        <v>323</v>
      </c>
      <c r="D120" s="8">
        <f>D121</f>
        <v>2830.4000000000005</v>
      </c>
      <c r="E120" s="8">
        <f>E121</f>
        <v>2808.0000000000005</v>
      </c>
      <c r="F120" s="8">
        <f>F121</f>
        <v>2747.6000000000004</v>
      </c>
      <c r="G120" s="71">
        <f t="shared" si="2"/>
        <v>97.84900284900284</v>
      </c>
      <c r="H120" s="8">
        <f t="shared" si="3"/>
        <v>-60.40000000000009</v>
      </c>
    </row>
    <row r="121" spans="1:8" ht="45">
      <c r="A121" s="7" t="s">
        <v>45</v>
      </c>
      <c r="B121" s="7"/>
      <c r="C121" s="158" t="s">
        <v>324</v>
      </c>
      <c r="D121" s="8">
        <f>D122+D125</f>
        <v>2830.4000000000005</v>
      </c>
      <c r="E121" s="8">
        <f>E122+E125</f>
        <v>2808.0000000000005</v>
      </c>
      <c r="F121" s="8">
        <f>F122+F125</f>
        <v>2747.6000000000004</v>
      </c>
      <c r="G121" s="71">
        <f t="shared" si="2"/>
        <v>97.84900284900284</v>
      </c>
      <c r="H121" s="8">
        <f t="shared" si="3"/>
        <v>-60.40000000000009</v>
      </c>
    </row>
    <row r="122" spans="1:8" ht="30">
      <c r="A122" s="7" t="s">
        <v>46</v>
      </c>
      <c r="B122" s="39"/>
      <c r="C122" s="155" t="s">
        <v>325</v>
      </c>
      <c r="D122" s="8">
        <f aca="true" t="shared" si="7" ref="D122:F123">D123</f>
        <v>380</v>
      </c>
      <c r="E122" s="8">
        <f t="shared" si="7"/>
        <v>380</v>
      </c>
      <c r="F122" s="8">
        <f t="shared" si="7"/>
        <v>380</v>
      </c>
      <c r="G122" s="71">
        <f t="shared" si="2"/>
        <v>100</v>
      </c>
      <c r="H122" s="8">
        <f t="shared" si="3"/>
        <v>0</v>
      </c>
    </row>
    <row r="123" spans="1:8" ht="45">
      <c r="A123" s="7" t="s">
        <v>47</v>
      </c>
      <c r="B123" s="7"/>
      <c r="C123" s="155" t="s">
        <v>326</v>
      </c>
      <c r="D123" s="8">
        <f t="shared" si="7"/>
        <v>380</v>
      </c>
      <c r="E123" s="8">
        <f t="shared" si="7"/>
        <v>380</v>
      </c>
      <c r="F123" s="8">
        <f t="shared" si="7"/>
        <v>380</v>
      </c>
      <c r="G123" s="71">
        <f t="shared" si="2"/>
        <v>100</v>
      </c>
      <c r="H123" s="8">
        <f t="shared" si="3"/>
        <v>0</v>
      </c>
    </row>
    <row r="124" spans="1:8" ht="45">
      <c r="A124" s="7"/>
      <c r="B124" s="14" t="s">
        <v>4</v>
      </c>
      <c r="C124" s="36" t="s">
        <v>20</v>
      </c>
      <c r="D124" s="8">
        <f>'2019(4)'!F264</f>
        <v>380</v>
      </c>
      <c r="E124" s="8">
        <f>'2019(4)'!G264</f>
        <v>380</v>
      </c>
      <c r="F124" s="8">
        <f>'2019(4)'!H264</f>
        <v>380</v>
      </c>
      <c r="G124" s="71">
        <f t="shared" si="2"/>
        <v>100</v>
      </c>
      <c r="H124" s="8">
        <f t="shared" si="3"/>
        <v>0</v>
      </c>
    </row>
    <row r="125" spans="1:8" ht="60">
      <c r="A125" s="44" t="s">
        <v>48</v>
      </c>
      <c r="B125" s="14"/>
      <c r="C125" s="13" t="s">
        <v>82</v>
      </c>
      <c r="D125" s="35">
        <f>D126+D128</f>
        <v>2450.4000000000005</v>
      </c>
      <c r="E125" s="35">
        <f>E126+E128</f>
        <v>2428.0000000000005</v>
      </c>
      <c r="F125" s="35">
        <f>F126+F128</f>
        <v>2367.6000000000004</v>
      </c>
      <c r="G125" s="71">
        <f t="shared" si="2"/>
        <v>97.51235584843492</v>
      </c>
      <c r="H125" s="8">
        <f t="shared" si="3"/>
        <v>-60.40000000000009</v>
      </c>
    </row>
    <row r="126" spans="1:8" ht="60">
      <c r="A126" s="38" t="s">
        <v>428</v>
      </c>
      <c r="B126" s="16"/>
      <c r="C126" s="150" t="s">
        <v>429</v>
      </c>
      <c r="D126" s="8">
        <f>D127</f>
        <v>132.3</v>
      </c>
      <c r="E126" s="8">
        <f>E127</f>
        <v>109.8</v>
      </c>
      <c r="F126" s="8">
        <f>F127</f>
        <v>109.8</v>
      </c>
      <c r="G126" s="71">
        <f t="shared" si="2"/>
        <v>100</v>
      </c>
      <c r="H126" s="8">
        <f t="shared" si="3"/>
        <v>0</v>
      </c>
    </row>
    <row r="127" spans="1:8" ht="30">
      <c r="A127" s="7"/>
      <c r="B127" s="18" t="s">
        <v>1</v>
      </c>
      <c r="C127" s="150" t="s">
        <v>59</v>
      </c>
      <c r="D127" s="8">
        <f>'2019(4)'!F254</f>
        <v>132.3</v>
      </c>
      <c r="E127" s="8">
        <f>'2019(4)'!G254</f>
        <v>109.8</v>
      </c>
      <c r="F127" s="8">
        <f>'2019(4)'!H254</f>
        <v>109.8</v>
      </c>
      <c r="G127" s="71">
        <f t="shared" si="2"/>
        <v>100</v>
      </c>
      <c r="H127" s="8">
        <f t="shared" si="3"/>
        <v>0</v>
      </c>
    </row>
    <row r="128" spans="1:8" ht="90">
      <c r="A128" s="7" t="s">
        <v>321</v>
      </c>
      <c r="B128" s="39"/>
      <c r="C128" s="153" t="s">
        <v>322</v>
      </c>
      <c r="D128" s="8">
        <f>D129+D130+D131</f>
        <v>2318.1000000000004</v>
      </c>
      <c r="E128" s="8">
        <f>E129+E130+E131</f>
        <v>2318.2000000000003</v>
      </c>
      <c r="F128" s="8">
        <f>F129+F130+F131</f>
        <v>2257.8</v>
      </c>
      <c r="G128" s="71">
        <f t="shared" si="2"/>
        <v>97.39453023897852</v>
      </c>
      <c r="H128" s="8">
        <f t="shared" si="3"/>
        <v>-60.40000000000009</v>
      </c>
    </row>
    <row r="129" spans="1:8" ht="75">
      <c r="A129" s="7"/>
      <c r="B129" s="39">
        <v>100</v>
      </c>
      <c r="C129" s="150" t="s">
        <v>58</v>
      </c>
      <c r="D129" s="8">
        <f>'2019(4)'!F256</f>
        <v>1807.1000000000001</v>
      </c>
      <c r="E129" s="8">
        <f>'2019(4)'!G256</f>
        <v>1817.9</v>
      </c>
      <c r="F129" s="8">
        <f>'2019(4)'!H256</f>
        <v>1817.8</v>
      </c>
      <c r="G129" s="71">
        <f t="shared" si="2"/>
        <v>99.99449914736783</v>
      </c>
      <c r="H129" s="8">
        <f t="shared" si="3"/>
        <v>-0.10000000000013642</v>
      </c>
    </row>
    <row r="130" spans="1:8" ht="30">
      <c r="A130" s="7"/>
      <c r="B130" s="16" t="s">
        <v>1</v>
      </c>
      <c r="C130" s="150" t="s">
        <v>59</v>
      </c>
      <c r="D130" s="8">
        <f>'2019(4)'!F257</f>
        <v>510.5</v>
      </c>
      <c r="E130" s="8">
        <f>'2019(4)'!G257</f>
        <v>499.8</v>
      </c>
      <c r="F130" s="8">
        <f>'2019(4)'!H257</f>
        <v>439.7</v>
      </c>
      <c r="G130" s="71">
        <f t="shared" si="2"/>
        <v>87.9751900760304</v>
      </c>
      <c r="H130" s="8">
        <f t="shared" si="3"/>
        <v>-60.10000000000002</v>
      </c>
    </row>
    <row r="131" spans="1:8" ht="15">
      <c r="A131" s="7"/>
      <c r="B131" s="16">
        <v>800</v>
      </c>
      <c r="C131" s="156" t="s">
        <v>9</v>
      </c>
      <c r="D131" s="8">
        <f>'2019(4)'!F258</f>
        <v>0.5</v>
      </c>
      <c r="E131" s="8">
        <f>'2019(4)'!G258</f>
        <v>0.5</v>
      </c>
      <c r="F131" s="8">
        <f>'2019(4)'!H258</f>
        <v>0.3</v>
      </c>
      <c r="G131" s="71">
        <f t="shared" si="2"/>
        <v>60</v>
      </c>
      <c r="H131" s="8">
        <f t="shared" si="3"/>
        <v>-0.2</v>
      </c>
    </row>
    <row r="132" spans="1:8" ht="48.75" customHeight="1">
      <c r="A132" s="7" t="s">
        <v>83</v>
      </c>
      <c r="B132" s="18"/>
      <c r="C132" s="26" t="s">
        <v>166</v>
      </c>
      <c r="D132" s="8">
        <f>D133+D138</f>
        <v>4621.7</v>
      </c>
      <c r="E132" s="8">
        <f>E133+E138</f>
        <v>4857.2</v>
      </c>
      <c r="F132" s="8">
        <f>F133+F138</f>
        <v>4559</v>
      </c>
      <c r="G132" s="71">
        <f t="shared" si="2"/>
        <v>93.86066046281809</v>
      </c>
      <c r="H132" s="8">
        <f t="shared" si="3"/>
        <v>-298.1999999999998</v>
      </c>
    </row>
    <row r="133" spans="1:8" ht="48.75" customHeight="1">
      <c r="A133" s="7" t="s">
        <v>192</v>
      </c>
      <c r="B133" s="7"/>
      <c r="C133" s="3" t="s">
        <v>474</v>
      </c>
      <c r="D133" s="8">
        <f aca="true" t="shared" si="8" ref="D133:F134">D134</f>
        <v>2220</v>
      </c>
      <c r="E133" s="8">
        <f t="shared" si="8"/>
        <v>1870</v>
      </c>
      <c r="F133" s="8">
        <f t="shared" si="8"/>
        <v>1702.1</v>
      </c>
      <c r="G133" s="71">
        <f t="shared" si="2"/>
        <v>91.02139037433155</v>
      </c>
      <c r="H133" s="8">
        <f t="shared" si="3"/>
        <v>-167.9000000000001</v>
      </c>
    </row>
    <row r="134" spans="1:8" ht="45">
      <c r="A134" s="7" t="s">
        <v>193</v>
      </c>
      <c r="B134" s="7"/>
      <c r="C134" s="3" t="s">
        <v>84</v>
      </c>
      <c r="D134" s="8">
        <f t="shared" si="8"/>
        <v>2220</v>
      </c>
      <c r="E134" s="8">
        <f t="shared" si="8"/>
        <v>1870</v>
      </c>
      <c r="F134" s="8">
        <f t="shared" si="8"/>
        <v>1702.1</v>
      </c>
      <c r="G134" s="71">
        <f t="shared" si="2"/>
        <v>91.02139037433155</v>
      </c>
      <c r="H134" s="8">
        <f t="shared" si="3"/>
        <v>-167.9000000000001</v>
      </c>
    </row>
    <row r="135" spans="1:8" ht="30">
      <c r="A135" s="7" t="s">
        <v>194</v>
      </c>
      <c r="B135" s="7"/>
      <c r="C135" s="19" t="s">
        <v>11</v>
      </c>
      <c r="D135" s="8">
        <f>D136+D137</f>
        <v>2220</v>
      </c>
      <c r="E135" s="8">
        <f>E136+E137</f>
        <v>1870</v>
      </c>
      <c r="F135" s="8">
        <f>F136+F137</f>
        <v>1702.1</v>
      </c>
      <c r="G135" s="71">
        <f t="shared" si="2"/>
        <v>91.02139037433155</v>
      </c>
      <c r="H135" s="8">
        <f t="shared" si="3"/>
        <v>-167.9000000000001</v>
      </c>
    </row>
    <row r="136" spans="1:8" ht="30">
      <c r="A136" s="7"/>
      <c r="B136" s="7" t="s">
        <v>1</v>
      </c>
      <c r="C136" s="3" t="s">
        <v>59</v>
      </c>
      <c r="D136" s="8">
        <f>'2019(4)'!F379</f>
        <v>2115</v>
      </c>
      <c r="E136" s="8">
        <f>'2019(4)'!G379</f>
        <v>1760</v>
      </c>
      <c r="F136" s="8">
        <f>'2019(4)'!H379</f>
        <v>1669.6</v>
      </c>
      <c r="G136" s="71">
        <f t="shared" si="2"/>
        <v>94.86363636363636</v>
      </c>
      <c r="H136" s="8">
        <f t="shared" si="3"/>
        <v>-90.40000000000009</v>
      </c>
    </row>
    <row r="137" spans="1:8" ht="30">
      <c r="A137" s="7"/>
      <c r="B137" s="7" t="s">
        <v>2</v>
      </c>
      <c r="C137" s="3" t="s">
        <v>3</v>
      </c>
      <c r="D137" s="8">
        <f>'2019(4)'!F380</f>
        <v>105</v>
      </c>
      <c r="E137" s="8">
        <f>'2019(4)'!G380</f>
        <v>110</v>
      </c>
      <c r="F137" s="8">
        <f>'2019(4)'!H380</f>
        <v>32.5</v>
      </c>
      <c r="G137" s="71">
        <f t="shared" si="2"/>
        <v>29.545454545454547</v>
      </c>
      <c r="H137" s="8">
        <f t="shared" si="3"/>
        <v>-77.5</v>
      </c>
    </row>
    <row r="138" spans="1:8" ht="57" customHeight="1">
      <c r="A138" s="7" t="s">
        <v>195</v>
      </c>
      <c r="B138" s="7"/>
      <c r="C138" s="47" t="s">
        <v>169</v>
      </c>
      <c r="D138" s="8">
        <f>D139</f>
        <v>2401.7</v>
      </c>
      <c r="E138" s="8">
        <f>E139+E148+E145</f>
        <v>2987.2</v>
      </c>
      <c r="F138" s="8">
        <f>F139+F148+F145</f>
        <v>2856.9</v>
      </c>
      <c r="G138" s="71">
        <f t="shared" si="2"/>
        <v>95.63805570433853</v>
      </c>
      <c r="H138" s="8">
        <f t="shared" si="3"/>
        <v>-130.29999999999973</v>
      </c>
    </row>
    <row r="139" spans="1:8" ht="30" customHeight="1">
      <c r="A139" s="7" t="s">
        <v>196</v>
      </c>
      <c r="B139" s="7"/>
      <c r="C139" s="47" t="s">
        <v>85</v>
      </c>
      <c r="D139" s="8">
        <f>D140</f>
        <v>2401.7</v>
      </c>
      <c r="E139" s="8">
        <f>E140</f>
        <v>1576.7</v>
      </c>
      <c r="F139" s="8">
        <f>F140</f>
        <v>1446.4</v>
      </c>
      <c r="G139" s="71">
        <f t="shared" si="2"/>
        <v>91.73590410350732</v>
      </c>
      <c r="H139" s="8">
        <f t="shared" si="3"/>
        <v>-130.29999999999995</v>
      </c>
    </row>
    <row r="140" spans="1:8" ht="45">
      <c r="A140" s="7" t="s">
        <v>197</v>
      </c>
      <c r="B140" s="7"/>
      <c r="C140" s="26" t="s">
        <v>34</v>
      </c>
      <c r="D140" s="8">
        <f>D141+D142+D143</f>
        <v>2401.7</v>
      </c>
      <c r="E140" s="8">
        <f>E141+E142+E143+E144</f>
        <v>1576.7</v>
      </c>
      <c r="F140" s="8">
        <f>F141+F142+F143+F144</f>
        <v>1446.4</v>
      </c>
      <c r="G140" s="71">
        <f t="shared" si="2"/>
        <v>91.73590410350732</v>
      </c>
      <c r="H140" s="8">
        <f t="shared" si="3"/>
        <v>-130.29999999999995</v>
      </c>
    </row>
    <row r="141" spans="1:8" ht="75">
      <c r="A141" s="7"/>
      <c r="B141" s="7" t="s">
        <v>0</v>
      </c>
      <c r="C141" s="26" t="s">
        <v>58</v>
      </c>
      <c r="D141" s="8">
        <f>'2019(4)'!F429</f>
        <v>250</v>
      </c>
      <c r="E141" s="8">
        <f>'2019(4)'!G429</f>
        <v>250</v>
      </c>
      <c r="F141" s="8">
        <f>'2019(4)'!H429</f>
        <v>194.5</v>
      </c>
      <c r="G141" s="71">
        <f t="shared" si="2"/>
        <v>77.8</v>
      </c>
      <c r="H141" s="8">
        <f t="shared" si="3"/>
        <v>-55.5</v>
      </c>
    </row>
    <row r="142" spans="1:8" ht="30">
      <c r="A142" s="7"/>
      <c r="B142" s="17" t="s">
        <v>1</v>
      </c>
      <c r="C142" s="19" t="s">
        <v>59</v>
      </c>
      <c r="D142" s="8">
        <f>'2019(4)'!F430</f>
        <v>2121.7</v>
      </c>
      <c r="E142" s="8">
        <f>'2019(4)'!G430</f>
        <v>1146.7</v>
      </c>
      <c r="F142" s="8">
        <f>'2019(4)'!H430</f>
        <v>1097.4</v>
      </c>
      <c r="G142" s="71">
        <f t="shared" si="2"/>
        <v>95.70070637481469</v>
      </c>
      <c r="H142" s="8">
        <f t="shared" si="3"/>
        <v>-49.299999999999955</v>
      </c>
    </row>
    <row r="143" spans="1:8" ht="30">
      <c r="A143" s="7"/>
      <c r="B143" s="17" t="s">
        <v>2</v>
      </c>
      <c r="C143" s="40" t="s">
        <v>3</v>
      </c>
      <c r="D143" s="8">
        <f>'2019(4)'!F431</f>
        <v>30</v>
      </c>
      <c r="E143" s="8">
        <f>'2019(4)'!G431</f>
        <v>30</v>
      </c>
      <c r="F143" s="8">
        <f>'2019(4)'!H431</f>
        <v>4.5</v>
      </c>
      <c r="G143" s="71">
        <f t="shared" si="2"/>
        <v>15</v>
      </c>
      <c r="H143" s="8">
        <f t="shared" si="3"/>
        <v>-25.5</v>
      </c>
    </row>
    <row r="144" spans="1:8" ht="45">
      <c r="A144" s="7"/>
      <c r="B144" s="17" t="s">
        <v>4</v>
      </c>
      <c r="C144" s="3" t="s">
        <v>5</v>
      </c>
      <c r="D144" s="8" t="s">
        <v>264</v>
      </c>
      <c r="E144" s="8">
        <f>'2019(4)'!G60</f>
        <v>150</v>
      </c>
      <c r="F144" s="8">
        <f>'2019(4)'!H60</f>
        <v>150</v>
      </c>
      <c r="G144" s="71">
        <f t="shared" si="2"/>
        <v>100</v>
      </c>
      <c r="H144" s="8">
        <f t="shared" si="3"/>
        <v>0</v>
      </c>
    </row>
    <row r="145" spans="1:8" ht="45">
      <c r="A145" s="7" t="s">
        <v>523</v>
      </c>
      <c r="B145" s="17"/>
      <c r="C145" s="153" t="s">
        <v>525</v>
      </c>
      <c r="D145" s="8" t="s">
        <v>264</v>
      </c>
      <c r="E145" s="8">
        <f>E146</f>
        <v>410.5</v>
      </c>
      <c r="F145" s="8">
        <f>F146</f>
        <v>410.5</v>
      </c>
      <c r="G145" s="71">
        <f t="shared" si="2"/>
        <v>100</v>
      </c>
      <c r="H145" s="8">
        <f t="shared" si="3"/>
        <v>0</v>
      </c>
    </row>
    <row r="146" spans="1:8" ht="75">
      <c r="A146" s="7" t="s">
        <v>524</v>
      </c>
      <c r="B146" s="17"/>
      <c r="C146" s="153" t="s">
        <v>468</v>
      </c>
      <c r="D146" s="8" t="s">
        <v>264</v>
      </c>
      <c r="E146" s="8">
        <f>E147</f>
        <v>410.5</v>
      </c>
      <c r="F146" s="8">
        <f>F147</f>
        <v>410.5</v>
      </c>
      <c r="G146" s="71">
        <f t="shared" si="2"/>
        <v>100</v>
      </c>
      <c r="H146" s="8">
        <f t="shared" si="3"/>
        <v>0</v>
      </c>
    </row>
    <row r="147" spans="1:8" ht="30">
      <c r="A147" s="7"/>
      <c r="B147" s="17" t="s">
        <v>1</v>
      </c>
      <c r="C147" s="150" t="s">
        <v>59</v>
      </c>
      <c r="D147" s="8" t="s">
        <v>264</v>
      </c>
      <c r="E147" s="8">
        <f>'2019(4)'!G434</f>
        <v>410.5</v>
      </c>
      <c r="F147" s="8">
        <f>'2019(4)'!H434</f>
        <v>410.5</v>
      </c>
      <c r="G147" s="71">
        <f t="shared" si="2"/>
        <v>100</v>
      </c>
      <c r="H147" s="8">
        <f t="shared" si="3"/>
        <v>0</v>
      </c>
    </row>
    <row r="148" spans="1:8" ht="30">
      <c r="A148" s="203" t="s">
        <v>500</v>
      </c>
      <c r="B148" s="204"/>
      <c r="C148" s="183" t="s">
        <v>503</v>
      </c>
      <c r="D148" s="8" t="s">
        <v>264</v>
      </c>
      <c r="E148" s="8">
        <f>E149</f>
        <v>1000</v>
      </c>
      <c r="F148" s="8">
        <f>F149</f>
        <v>1000</v>
      </c>
      <c r="G148" s="71">
        <f aca="true" t="shared" si="9" ref="G148:G213">F148/E148*100</f>
        <v>100</v>
      </c>
      <c r="H148" s="8">
        <f aca="true" t="shared" si="10" ref="H148:H213">F148-E148</f>
        <v>0</v>
      </c>
    </row>
    <row r="149" spans="1:8" ht="45">
      <c r="A149" s="203" t="s">
        <v>501</v>
      </c>
      <c r="B149" s="204"/>
      <c r="C149" s="183" t="s">
        <v>504</v>
      </c>
      <c r="D149" s="8" t="s">
        <v>264</v>
      </c>
      <c r="E149" s="8">
        <f>E150</f>
        <v>1000</v>
      </c>
      <c r="F149" s="8">
        <f>F150</f>
        <v>1000</v>
      </c>
      <c r="G149" s="71">
        <f t="shared" si="9"/>
        <v>100</v>
      </c>
      <c r="H149" s="8">
        <f t="shared" si="10"/>
        <v>0</v>
      </c>
    </row>
    <row r="150" spans="1:8" ht="15">
      <c r="A150" s="203"/>
      <c r="B150" s="204" t="s">
        <v>12</v>
      </c>
      <c r="C150" s="170" t="s">
        <v>13</v>
      </c>
      <c r="D150" s="8" t="s">
        <v>264</v>
      </c>
      <c r="E150" s="8">
        <f>'2019(4)'!G423</f>
        <v>1000</v>
      </c>
      <c r="F150" s="8">
        <f>'2019(4)'!H423</f>
        <v>1000</v>
      </c>
      <c r="G150" s="71">
        <f t="shared" si="9"/>
        <v>100</v>
      </c>
      <c r="H150" s="8">
        <f t="shared" si="10"/>
        <v>0</v>
      </c>
    </row>
    <row r="151" spans="1:8" ht="34.5" customHeight="1">
      <c r="A151" s="7" t="s">
        <v>174</v>
      </c>
      <c r="B151" s="7"/>
      <c r="C151" s="3" t="s">
        <v>163</v>
      </c>
      <c r="D151" s="8">
        <f>D152+D167</f>
        <v>16343.1</v>
      </c>
      <c r="E151" s="8">
        <f>E152+E167+E175</f>
        <v>18116</v>
      </c>
      <c r="F151" s="8">
        <f>F152+F167+F175</f>
        <v>17521.500000000004</v>
      </c>
      <c r="G151" s="71">
        <f t="shared" si="9"/>
        <v>96.71837050121441</v>
      </c>
      <c r="H151" s="8">
        <f t="shared" si="10"/>
        <v>-594.4999999999964</v>
      </c>
    </row>
    <row r="152" spans="1:8" ht="60">
      <c r="A152" s="7" t="s">
        <v>175</v>
      </c>
      <c r="B152" s="7"/>
      <c r="C152" s="19" t="s">
        <v>164</v>
      </c>
      <c r="D152" s="8">
        <f>D153+D156</f>
        <v>6939.6</v>
      </c>
      <c r="E152" s="8">
        <f>E153+E156</f>
        <v>6254.400000000001</v>
      </c>
      <c r="F152" s="8">
        <f>F153+F156</f>
        <v>6049.8</v>
      </c>
      <c r="G152" s="71">
        <f t="shared" si="9"/>
        <v>96.72870299309285</v>
      </c>
      <c r="H152" s="8">
        <f t="shared" si="10"/>
        <v>-204.60000000000036</v>
      </c>
    </row>
    <row r="153" spans="1:8" ht="30">
      <c r="A153" s="7" t="s">
        <v>253</v>
      </c>
      <c r="B153" s="7"/>
      <c r="C153" s="26" t="s">
        <v>76</v>
      </c>
      <c r="D153" s="8">
        <f aca="true" t="shared" si="11" ref="D153:F154">D154</f>
        <v>807.5</v>
      </c>
      <c r="E153" s="8">
        <f t="shared" si="11"/>
        <v>807.5</v>
      </c>
      <c r="F153" s="8">
        <f t="shared" si="11"/>
        <v>807.5</v>
      </c>
      <c r="G153" s="71">
        <f t="shared" si="9"/>
        <v>100</v>
      </c>
      <c r="H153" s="8">
        <f t="shared" si="10"/>
        <v>0</v>
      </c>
    </row>
    <row r="154" spans="1:8" ht="15">
      <c r="A154" s="7" t="s">
        <v>254</v>
      </c>
      <c r="B154" s="17"/>
      <c r="C154" s="19" t="s">
        <v>257</v>
      </c>
      <c r="D154" s="8">
        <f t="shared" si="11"/>
        <v>807.5</v>
      </c>
      <c r="E154" s="8">
        <f t="shared" si="11"/>
        <v>807.5</v>
      </c>
      <c r="F154" s="8">
        <f t="shared" si="11"/>
        <v>807.5</v>
      </c>
      <c r="G154" s="71">
        <f t="shared" si="9"/>
        <v>100</v>
      </c>
      <c r="H154" s="8">
        <f t="shared" si="10"/>
        <v>0</v>
      </c>
    </row>
    <row r="155" spans="1:8" ht="45">
      <c r="A155" s="7"/>
      <c r="B155" s="7" t="s">
        <v>4</v>
      </c>
      <c r="C155" s="3" t="s">
        <v>5</v>
      </c>
      <c r="D155" s="8">
        <f>'2019(4)'!F208</f>
        <v>807.5</v>
      </c>
      <c r="E155" s="8">
        <f>'2019(4)'!G208</f>
        <v>807.5</v>
      </c>
      <c r="F155" s="8">
        <f>'2019(4)'!H208</f>
        <v>807.5</v>
      </c>
      <c r="G155" s="71">
        <f t="shared" si="9"/>
        <v>100</v>
      </c>
      <c r="H155" s="8">
        <f t="shared" si="10"/>
        <v>0</v>
      </c>
    </row>
    <row r="156" spans="1:8" ht="43.5" customHeight="1">
      <c r="A156" s="7" t="s">
        <v>255</v>
      </c>
      <c r="B156" s="7"/>
      <c r="C156" s="26" t="s">
        <v>81</v>
      </c>
      <c r="D156" s="8">
        <f>D157+D159+D161+D163</f>
        <v>6132.1</v>
      </c>
      <c r="E156" s="8">
        <f>E157+E159+E161+E163+E165</f>
        <v>5446.900000000001</v>
      </c>
      <c r="F156" s="8">
        <f>F157+F159+F161+F163+F165</f>
        <v>5242.3</v>
      </c>
      <c r="G156" s="71">
        <f t="shared" si="9"/>
        <v>96.24373496851419</v>
      </c>
      <c r="H156" s="8">
        <f t="shared" si="10"/>
        <v>-204.60000000000036</v>
      </c>
    </row>
    <row r="157" spans="1:8" ht="60">
      <c r="A157" s="7" t="s">
        <v>256</v>
      </c>
      <c r="B157" s="7"/>
      <c r="C157" s="19" t="s">
        <v>6</v>
      </c>
      <c r="D157" s="8">
        <f>D158</f>
        <v>4470.7</v>
      </c>
      <c r="E157" s="8">
        <f>E158</f>
        <v>4504.6</v>
      </c>
      <c r="F157" s="8">
        <f>F158</f>
        <v>4503.2</v>
      </c>
      <c r="G157" s="71">
        <f t="shared" si="9"/>
        <v>99.96892065888203</v>
      </c>
      <c r="H157" s="8">
        <f t="shared" si="10"/>
        <v>-1.4000000000005457</v>
      </c>
    </row>
    <row r="158" spans="1:8" ht="30">
      <c r="A158" s="7"/>
      <c r="B158" s="7" t="s">
        <v>2</v>
      </c>
      <c r="C158" s="3" t="s">
        <v>3</v>
      </c>
      <c r="D158" s="8">
        <f>'2019(4)'!F387</f>
        <v>4470.7</v>
      </c>
      <c r="E158" s="8">
        <f>'2019(4)'!G387</f>
        <v>4504.6</v>
      </c>
      <c r="F158" s="8">
        <f>'2019(4)'!H387</f>
        <v>4503.2</v>
      </c>
      <c r="G158" s="71">
        <f t="shared" si="9"/>
        <v>99.96892065888203</v>
      </c>
      <c r="H158" s="8">
        <f t="shared" si="10"/>
        <v>-1.4000000000005457</v>
      </c>
    </row>
    <row r="159" spans="1:8" ht="45">
      <c r="A159" s="17" t="s">
        <v>362</v>
      </c>
      <c r="B159" s="18"/>
      <c r="C159" s="13" t="s">
        <v>80</v>
      </c>
      <c r="D159" s="8">
        <f>D160</f>
        <v>203.2</v>
      </c>
      <c r="E159" s="8">
        <f>E160</f>
        <v>0</v>
      </c>
      <c r="F159" s="8">
        <f>F160</f>
        <v>0</v>
      </c>
      <c r="G159" s="71">
        <v>0</v>
      </c>
      <c r="H159" s="8">
        <f t="shared" si="10"/>
        <v>0</v>
      </c>
    </row>
    <row r="160" spans="1:8" ht="30">
      <c r="A160" s="17"/>
      <c r="B160" s="18" t="s">
        <v>1</v>
      </c>
      <c r="C160" s="13" t="s">
        <v>59</v>
      </c>
      <c r="D160" s="8">
        <f>'2019(4)'!F393</f>
        <v>203.2</v>
      </c>
      <c r="E160" s="8">
        <f>'2019(4)'!G393</f>
        <v>0</v>
      </c>
      <c r="F160" s="8">
        <f>'2019(4)'!H393</f>
        <v>0</v>
      </c>
      <c r="G160" s="71">
        <v>0</v>
      </c>
      <c r="H160" s="8">
        <f t="shared" si="10"/>
        <v>0</v>
      </c>
    </row>
    <row r="161" spans="1:8" ht="45">
      <c r="A161" s="7" t="s">
        <v>384</v>
      </c>
      <c r="B161" s="7"/>
      <c r="C161" s="25" t="s">
        <v>385</v>
      </c>
      <c r="D161" s="8">
        <f>D162</f>
        <v>729.1</v>
      </c>
      <c r="E161" s="8">
        <f>E162</f>
        <v>0</v>
      </c>
      <c r="F161" s="8">
        <f>F162</f>
        <v>0</v>
      </c>
      <c r="G161" s="71">
        <v>0</v>
      </c>
      <c r="H161" s="8">
        <f t="shared" si="10"/>
        <v>0</v>
      </c>
    </row>
    <row r="162" spans="1:8" ht="30">
      <c r="A162" s="7"/>
      <c r="B162" s="7" t="s">
        <v>2</v>
      </c>
      <c r="C162" s="25" t="s">
        <v>3</v>
      </c>
      <c r="D162" s="8">
        <f>'2019(4)'!F397</f>
        <v>729.1</v>
      </c>
      <c r="E162" s="8">
        <f>'2019(4)'!G397</f>
        <v>0</v>
      </c>
      <c r="F162" s="8">
        <f>'2019(4)'!H397</f>
        <v>0</v>
      </c>
      <c r="G162" s="71">
        <v>0</v>
      </c>
      <c r="H162" s="8">
        <f t="shared" si="10"/>
        <v>0</v>
      </c>
    </row>
    <row r="163" spans="1:8" ht="60">
      <c r="A163" s="85" t="s">
        <v>418</v>
      </c>
      <c r="B163" s="86"/>
      <c r="C163" s="87" t="s">
        <v>419</v>
      </c>
      <c r="D163" s="8">
        <f>D164</f>
        <v>729.1</v>
      </c>
      <c r="E163" s="8">
        <f>E164</f>
        <v>739.1</v>
      </c>
      <c r="F163" s="8">
        <f>F164</f>
        <v>739.1</v>
      </c>
      <c r="G163" s="71">
        <f t="shared" si="9"/>
        <v>100</v>
      </c>
      <c r="H163" s="8">
        <f t="shared" si="10"/>
        <v>0</v>
      </c>
    </row>
    <row r="164" spans="1:8" ht="30">
      <c r="A164" s="85"/>
      <c r="B164" s="86">
        <v>300</v>
      </c>
      <c r="C164" s="88" t="s">
        <v>3</v>
      </c>
      <c r="D164" s="8">
        <f>'2019(4)'!F399</f>
        <v>729.1</v>
      </c>
      <c r="E164" s="8">
        <f>'2019(4)'!G399</f>
        <v>739.1</v>
      </c>
      <c r="F164" s="8">
        <f>'2019(4)'!H399</f>
        <v>739.1</v>
      </c>
      <c r="G164" s="71">
        <f t="shared" si="9"/>
        <v>100</v>
      </c>
      <c r="H164" s="8">
        <f t="shared" si="10"/>
        <v>0</v>
      </c>
    </row>
    <row r="165" spans="1:8" ht="45">
      <c r="A165" s="205" t="s">
        <v>488</v>
      </c>
      <c r="B165" s="206"/>
      <c r="C165" s="150" t="s">
        <v>80</v>
      </c>
      <c r="D165" s="8" t="s">
        <v>264</v>
      </c>
      <c r="E165" s="8">
        <f>E166</f>
        <v>203.2</v>
      </c>
      <c r="F165" s="8">
        <f>F166</f>
        <v>0</v>
      </c>
      <c r="G165" s="71">
        <f t="shared" si="9"/>
        <v>0</v>
      </c>
      <c r="H165" s="8">
        <f t="shared" si="10"/>
        <v>-203.2</v>
      </c>
    </row>
    <row r="166" spans="1:8" ht="30">
      <c r="A166" s="207"/>
      <c r="B166" s="206" t="s">
        <v>1</v>
      </c>
      <c r="C166" s="150" t="s">
        <v>59</v>
      </c>
      <c r="D166" s="8" t="s">
        <v>264</v>
      </c>
      <c r="E166" s="8">
        <f>'2019(4)'!G395</f>
        <v>203.2</v>
      </c>
      <c r="F166" s="8">
        <v>0</v>
      </c>
      <c r="G166" s="71">
        <f t="shared" si="9"/>
        <v>0</v>
      </c>
      <c r="H166" s="8">
        <f t="shared" si="10"/>
        <v>-203.2</v>
      </c>
    </row>
    <row r="167" spans="1:8" ht="120">
      <c r="A167" s="17" t="s">
        <v>294</v>
      </c>
      <c r="B167" s="24"/>
      <c r="C167" s="3" t="s">
        <v>295</v>
      </c>
      <c r="D167" s="8">
        <f>D168</f>
        <v>9403.5</v>
      </c>
      <c r="E167" s="8">
        <f>E168</f>
        <v>9403.5</v>
      </c>
      <c r="F167" s="8">
        <f>F168</f>
        <v>9268.300000000001</v>
      </c>
      <c r="G167" s="71">
        <f t="shared" si="9"/>
        <v>98.56223746477376</v>
      </c>
      <c r="H167" s="8">
        <f t="shared" si="10"/>
        <v>-135.1999999999989</v>
      </c>
    </row>
    <row r="168" spans="1:8" ht="90">
      <c r="A168" s="17" t="s">
        <v>296</v>
      </c>
      <c r="B168" s="18"/>
      <c r="C168" s="15" t="s">
        <v>297</v>
      </c>
      <c r="D168" s="8">
        <f>D169+D171+D173</f>
        <v>9403.5</v>
      </c>
      <c r="E168" s="8">
        <f>E169+E171+E173</f>
        <v>9403.5</v>
      </c>
      <c r="F168" s="8">
        <f>F169+F171+F173</f>
        <v>9268.300000000001</v>
      </c>
      <c r="G168" s="71">
        <f t="shared" si="9"/>
        <v>98.56223746477376</v>
      </c>
      <c r="H168" s="8">
        <f t="shared" si="10"/>
        <v>-135.1999999999989</v>
      </c>
    </row>
    <row r="169" spans="1:8" ht="60">
      <c r="A169" s="17" t="s">
        <v>312</v>
      </c>
      <c r="B169" s="18"/>
      <c r="C169" s="15" t="s">
        <v>313</v>
      </c>
      <c r="D169" s="8">
        <f>D170</f>
        <v>97.6</v>
      </c>
      <c r="E169" s="8">
        <f>E170</f>
        <v>97.6</v>
      </c>
      <c r="F169" s="8">
        <f>F170</f>
        <v>0</v>
      </c>
      <c r="G169" s="71">
        <f t="shared" si="9"/>
        <v>0</v>
      </c>
      <c r="H169" s="8">
        <f t="shared" si="10"/>
        <v>-97.6</v>
      </c>
    </row>
    <row r="170" spans="1:8" ht="30">
      <c r="A170" s="17"/>
      <c r="B170" s="18" t="s">
        <v>1</v>
      </c>
      <c r="C170" s="19" t="s">
        <v>59</v>
      </c>
      <c r="D170" s="8">
        <f>'2019(4)'!F212</f>
        <v>97.6</v>
      </c>
      <c r="E170" s="8">
        <f>'2019(4)'!G212</f>
        <v>97.6</v>
      </c>
      <c r="F170" s="8">
        <f>'2019(4)'!H212</f>
        <v>0</v>
      </c>
      <c r="G170" s="71">
        <f t="shared" si="9"/>
        <v>0</v>
      </c>
      <c r="H170" s="8">
        <f t="shared" si="10"/>
        <v>-97.6</v>
      </c>
    </row>
    <row r="171" spans="1:8" ht="120">
      <c r="A171" s="17" t="s">
        <v>364</v>
      </c>
      <c r="B171" s="18"/>
      <c r="C171" s="3" t="s">
        <v>365</v>
      </c>
      <c r="D171" s="8">
        <f>D172</f>
        <v>9246.3</v>
      </c>
      <c r="E171" s="8">
        <f>E172</f>
        <v>9246.3</v>
      </c>
      <c r="F171" s="8">
        <f>F172</f>
        <v>9208.7</v>
      </c>
      <c r="G171" s="71">
        <f t="shared" si="9"/>
        <v>99.59335085385507</v>
      </c>
      <c r="H171" s="8">
        <f t="shared" si="10"/>
        <v>-37.599999999998545</v>
      </c>
    </row>
    <row r="172" spans="1:8" ht="28.5" customHeight="1">
      <c r="A172" s="17"/>
      <c r="B172" s="24">
        <v>400</v>
      </c>
      <c r="C172" s="3" t="s">
        <v>360</v>
      </c>
      <c r="D172" s="8">
        <f>'2019(4)'!F416</f>
        <v>9246.3</v>
      </c>
      <c r="E172" s="8">
        <f>'2019(4)'!G416</f>
        <v>9246.3</v>
      </c>
      <c r="F172" s="8">
        <f>'2019(4)'!H416</f>
        <v>9208.7</v>
      </c>
      <c r="G172" s="71">
        <f t="shared" si="9"/>
        <v>99.59335085385507</v>
      </c>
      <c r="H172" s="8">
        <f t="shared" si="10"/>
        <v>-37.599999999998545</v>
      </c>
    </row>
    <row r="173" spans="1:8" ht="90">
      <c r="A173" s="17" t="s">
        <v>298</v>
      </c>
      <c r="B173" s="18"/>
      <c r="C173" s="13" t="s">
        <v>299</v>
      </c>
      <c r="D173" s="8">
        <f>D174</f>
        <v>59.6</v>
      </c>
      <c r="E173" s="8">
        <f>E174</f>
        <v>59.6</v>
      </c>
      <c r="F173" s="8">
        <f>F174</f>
        <v>59.6</v>
      </c>
      <c r="G173" s="71">
        <f t="shared" si="9"/>
        <v>100</v>
      </c>
      <c r="H173" s="8">
        <f t="shared" si="10"/>
        <v>0</v>
      </c>
    </row>
    <row r="174" spans="1:8" ht="75">
      <c r="A174" s="17"/>
      <c r="B174" s="18">
        <v>100</v>
      </c>
      <c r="C174" s="13" t="s">
        <v>58</v>
      </c>
      <c r="D174" s="8">
        <f>'2019(4)'!F164</f>
        <v>59.6</v>
      </c>
      <c r="E174" s="8">
        <f>'2019(4)'!G164</f>
        <v>59.6</v>
      </c>
      <c r="F174" s="8">
        <f>'2019(4)'!H164</f>
        <v>59.6</v>
      </c>
      <c r="G174" s="71">
        <f t="shared" si="9"/>
        <v>100</v>
      </c>
      <c r="H174" s="8">
        <f t="shared" si="10"/>
        <v>0</v>
      </c>
    </row>
    <row r="175" spans="1:8" ht="45">
      <c r="A175" s="7" t="s">
        <v>386</v>
      </c>
      <c r="B175" s="7"/>
      <c r="C175" s="82" t="s">
        <v>387</v>
      </c>
      <c r="D175" s="8" t="s">
        <v>264</v>
      </c>
      <c r="E175" s="8">
        <f>E176+E179</f>
        <v>2458.1</v>
      </c>
      <c r="F175" s="8">
        <f>F176+F179</f>
        <v>2203.4</v>
      </c>
      <c r="G175" s="71">
        <f t="shared" si="9"/>
        <v>89.63833855416786</v>
      </c>
      <c r="H175" s="8">
        <f t="shared" si="10"/>
        <v>-254.69999999999982</v>
      </c>
    </row>
    <row r="176" spans="1:8" ht="58.5" customHeight="1">
      <c r="A176" s="7" t="s">
        <v>388</v>
      </c>
      <c r="B176" s="7"/>
      <c r="C176" s="82" t="s">
        <v>389</v>
      </c>
      <c r="D176" s="8" t="s">
        <v>264</v>
      </c>
      <c r="E176" s="8">
        <f>E177</f>
        <v>1230.8</v>
      </c>
      <c r="F176" s="8">
        <f>F177</f>
        <v>976.1</v>
      </c>
      <c r="G176" s="71">
        <f t="shared" si="9"/>
        <v>79.30614234644135</v>
      </c>
      <c r="H176" s="8">
        <f t="shared" si="10"/>
        <v>-254.69999999999993</v>
      </c>
    </row>
    <row r="177" spans="1:8" ht="15">
      <c r="A177" s="7" t="s">
        <v>390</v>
      </c>
      <c r="B177" s="7"/>
      <c r="C177" s="82" t="s">
        <v>391</v>
      </c>
      <c r="D177" s="8" t="s">
        <v>264</v>
      </c>
      <c r="E177" s="8">
        <f>E178</f>
        <v>1230.8</v>
      </c>
      <c r="F177" s="8">
        <f>F178</f>
        <v>976.1</v>
      </c>
      <c r="G177" s="71">
        <f t="shared" si="9"/>
        <v>79.30614234644135</v>
      </c>
      <c r="H177" s="8">
        <f t="shared" si="10"/>
        <v>-254.69999999999993</v>
      </c>
    </row>
    <row r="178" spans="1:8" ht="30">
      <c r="A178" s="7"/>
      <c r="B178" s="7" t="s">
        <v>2</v>
      </c>
      <c r="C178" s="82" t="s">
        <v>3</v>
      </c>
      <c r="D178" s="8" t="str">
        <f>'2019(4)'!F403</f>
        <v>-</v>
      </c>
      <c r="E178" s="8">
        <f>'2019(4)'!G403</f>
        <v>1230.8</v>
      </c>
      <c r="F178" s="8">
        <f>'2019(4)'!H403</f>
        <v>976.1</v>
      </c>
      <c r="G178" s="71">
        <f t="shared" si="9"/>
        <v>79.30614234644135</v>
      </c>
      <c r="H178" s="8">
        <f t="shared" si="10"/>
        <v>-254.69999999999993</v>
      </c>
    </row>
    <row r="179" spans="1:8" ht="79.5" customHeight="1">
      <c r="A179" s="7" t="s">
        <v>392</v>
      </c>
      <c r="B179" s="7"/>
      <c r="C179" s="82" t="s">
        <v>393</v>
      </c>
      <c r="D179" s="8" t="s">
        <v>264</v>
      </c>
      <c r="E179" s="8">
        <f>E180</f>
        <v>1227.3</v>
      </c>
      <c r="F179" s="8">
        <f>F180</f>
        <v>1227.3</v>
      </c>
      <c r="G179" s="71">
        <f t="shared" si="9"/>
        <v>100</v>
      </c>
      <c r="H179" s="8">
        <f t="shared" si="10"/>
        <v>0</v>
      </c>
    </row>
    <row r="180" spans="1:8" ht="30">
      <c r="A180" s="7"/>
      <c r="B180" s="7" t="s">
        <v>2</v>
      </c>
      <c r="C180" s="82" t="s">
        <v>3</v>
      </c>
      <c r="D180" s="8" t="str">
        <f>'2019(4)'!F405</f>
        <v>-</v>
      </c>
      <c r="E180" s="8">
        <f>'2019(4)'!G405</f>
        <v>1227.3</v>
      </c>
      <c r="F180" s="8">
        <f>'2019(4)'!H405</f>
        <v>1227.3</v>
      </c>
      <c r="G180" s="71">
        <f t="shared" si="9"/>
        <v>100</v>
      </c>
      <c r="H180" s="8">
        <f t="shared" si="10"/>
        <v>0</v>
      </c>
    </row>
    <row r="181" spans="1:8" ht="45">
      <c r="A181" s="17" t="s">
        <v>201</v>
      </c>
      <c r="B181" s="14"/>
      <c r="C181" s="15" t="s">
        <v>170</v>
      </c>
      <c r="D181" s="8">
        <f>D182+D188+D211</f>
        <v>69940.5</v>
      </c>
      <c r="E181" s="8">
        <f>E182+E188+E211</f>
        <v>75247.99999999999</v>
      </c>
      <c r="F181" s="8">
        <f>F182+F188+F211</f>
        <v>74829.2</v>
      </c>
      <c r="G181" s="71">
        <f t="shared" si="9"/>
        <v>99.44344035721882</v>
      </c>
      <c r="H181" s="8">
        <f t="shared" si="10"/>
        <v>-418.79999999998836</v>
      </c>
    </row>
    <row r="182" spans="1:8" ht="30">
      <c r="A182" s="18" t="s">
        <v>205</v>
      </c>
      <c r="B182" s="14"/>
      <c r="C182" s="15" t="s">
        <v>372</v>
      </c>
      <c r="D182" s="8">
        <f>D183</f>
        <v>63167</v>
      </c>
      <c r="E182" s="8">
        <f aca="true" t="shared" si="12" ref="E182:F184">E183</f>
        <v>67033.7</v>
      </c>
      <c r="F182" s="8">
        <f t="shared" si="12"/>
        <v>66673.8</v>
      </c>
      <c r="G182" s="71">
        <f t="shared" si="9"/>
        <v>99.46310587062926</v>
      </c>
      <c r="H182" s="8">
        <f t="shared" si="10"/>
        <v>-359.8999999999942</v>
      </c>
    </row>
    <row r="183" spans="1:8" ht="30">
      <c r="A183" s="18" t="s">
        <v>206</v>
      </c>
      <c r="B183" s="14"/>
      <c r="C183" s="26" t="s">
        <v>64</v>
      </c>
      <c r="D183" s="8">
        <f>D184</f>
        <v>63167</v>
      </c>
      <c r="E183" s="8">
        <f>E184+E186</f>
        <v>67033.7</v>
      </c>
      <c r="F183" s="8">
        <f>F184+F186</f>
        <v>66673.8</v>
      </c>
      <c r="G183" s="71">
        <f t="shared" si="9"/>
        <v>99.46310587062926</v>
      </c>
      <c r="H183" s="8">
        <f t="shared" si="10"/>
        <v>-359.8999999999942</v>
      </c>
    </row>
    <row r="184" spans="1:8" ht="45">
      <c r="A184" s="17" t="s">
        <v>207</v>
      </c>
      <c r="B184" s="14"/>
      <c r="C184" s="25" t="s">
        <v>161</v>
      </c>
      <c r="D184" s="8">
        <f>D185</f>
        <v>63167</v>
      </c>
      <c r="E184" s="8">
        <f t="shared" si="12"/>
        <v>57865.1</v>
      </c>
      <c r="F184" s="8">
        <f t="shared" si="12"/>
        <v>57581</v>
      </c>
      <c r="G184" s="71">
        <f t="shared" si="9"/>
        <v>99.50903048642446</v>
      </c>
      <c r="H184" s="8">
        <f t="shared" si="10"/>
        <v>-284.09999999999854</v>
      </c>
    </row>
    <row r="185" spans="1:8" ht="15">
      <c r="A185" s="18"/>
      <c r="B185" s="14" t="s">
        <v>12</v>
      </c>
      <c r="C185" s="19" t="s">
        <v>13</v>
      </c>
      <c r="D185" s="8">
        <f>'2019(4)'!F517</f>
        <v>63167</v>
      </c>
      <c r="E185" s="8">
        <f>'2019(4)'!G517</f>
        <v>57865.1</v>
      </c>
      <c r="F185" s="8">
        <f>'2019(4)'!H517</f>
        <v>57581</v>
      </c>
      <c r="G185" s="71">
        <f t="shared" si="9"/>
        <v>99.50903048642446</v>
      </c>
      <c r="H185" s="8">
        <f t="shared" si="10"/>
        <v>-284.09999999999854</v>
      </c>
    </row>
    <row r="186" spans="1:8" ht="45">
      <c r="A186" s="18" t="s">
        <v>469</v>
      </c>
      <c r="B186" s="14"/>
      <c r="C186" s="150" t="s">
        <v>161</v>
      </c>
      <c r="D186" s="8" t="s">
        <v>264</v>
      </c>
      <c r="E186" s="8">
        <f>E187</f>
        <v>9168.6</v>
      </c>
      <c r="F186" s="8">
        <f>F187</f>
        <v>9092.8</v>
      </c>
      <c r="G186" s="71">
        <f t="shared" si="9"/>
        <v>99.17326527496017</v>
      </c>
      <c r="H186" s="8">
        <f t="shared" si="10"/>
        <v>-75.80000000000109</v>
      </c>
    </row>
    <row r="187" spans="1:8" ht="15">
      <c r="A187" s="18"/>
      <c r="B187" s="14" t="s">
        <v>12</v>
      </c>
      <c r="C187" s="159" t="s">
        <v>13</v>
      </c>
      <c r="D187" s="8" t="str">
        <f>'2019(4)'!F519</f>
        <v>-</v>
      </c>
      <c r="E187" s="8">
        <f>'2019(4)'!G519</f>
        <v>9168.6</v>
      </c>
      <c r="F187" s="8">
        <f>'2019(4)'!H519</f>
        <v>9092.8</v>
      </c>
      <c r="G187" s="71">
        <f t="shared" si="9"/>
        <v>99.17326527496017</v>
      </c>
      <c r="H187" s="8">
        <f t="shared" si="10"/>
        <v>-75.80000000000109</v>
      </c>
    </row>
    <row r="188" spans="1:8" ht="30">
      <c r="A188" s="18" t="s">
        <v>202</v>
      </c>
      <c r="B188" s="18"/>
      <c r="C188" s="19" t="s">
        <v>7</v>
      </c>
      <c r="D188" s="8">
        <f>D189</f>
        <v>6770.499999999999</v>
      </c>
      <c r="E188" s="8">
        <f>E189</f>
        <v>8212.599999999999</v>
      </c>
      <c r="F188" s="8">
        <f>F189</f>
        <v>8153.7</v>
      </c>
      <c r="G188" s="71">
        <f t="shared" si="9"/>
        <v>99.28280934174319</v>
      </c>
      <c r="H188" s="8">
        <f t="shared" si="10"/>
        <v>-58.89999999999873</v>
      </c>
    </row>
    <row r="189" spans="1:8" ht="30">
      <c r="A189" s="18" t="s">
        <v>203</v>
      </c>
      <c r="B189" s="14"/>
      <c r="C189" s="25" t="s">
        <v>65</v>
      </c>
      <c r="D189" s="8">
        <f>D190+D193</f>
        <v>6770.499999999999</v>
      </c>
      <c r="E189" s="8">
        <f>E190+E193+E197+E200+E203+E206+E209</f>
        <v>8212.599999999999</v>
      </c>
      <c r="F189" s="8">
        <f>F190+F193+F197+F200+F203+F206+F209</f>
        <v>8153.7</v>
      </c>
      <c r="G189" s="71">
        <f t="shared" si="9"/>
        <v>99.28280934174319</v>
      </c>
      <c r="H189" s="8">
        <f t="shared" si="10"/>
        <v>-58.89999999999873</v>
      </c>
    </row>
    <row r="190" spans="1:8" ht="60">
      <c r="A190" s="18" t="s">
        <v>370</v>
      </c>
      <c r="B190" s="7"/>
      <c r="C190" s="3" t="s">
        <v>371</v>
      </c>
      <c r="D190" s="8">
        <f>D191+D192</f>
        <v>67.89999999999999</v>
      </c>
      <c r="E190" s="8">
        <f>E191+E192</f>
        <v>67.89999999999999</v>
      </c>
      <c r="F190" s="8">
        <f>F191+F192</f>
        <v>67.89999999999999</v>
      </c>
      <c r="G190" s="71">
        <f t="shared" si="9"/>
        <v>100</v>
      </c>
      <c r="H190" s="8">
        <f t="shared" si="10"/>
        <v>0</v>
      </c>
    </row>
    <row r="191" spans="1:8" ht="75">
      <c r="A191" s="18"/>
      <c r="B191" s="17" t="s">
        <v>0</v>
      </c>
      <c r="C191" s="25" t="s">
        <v>58</v>
      </c>
      <c r="D191" s="8">
        <f>'2019(4)'!F474</f>
        <v>15.6</v>
      </c>
      <c r="E191" s="8">
        <f>'2019(4)'!G474</f>
        <v>15.6</v>
      </c>
      <c r="F191" s="8">
        <f>'2019(4)'!H474</f>
        <v>15.6</v>
      </c>
      <c r="G191" s="71">
        <f t="shared" si="9"/>
        <v>100</v>
      </c>
      <c r="H191" s="8">
        <f t="shared" si="10"/>
        <v>0</v>
      </c>
    </row>
    <row r="192" spans="1:8" ht="30">
      <c r="A192" s="18"/>
      <c r="B192" s="7" t="s">
        <v>1</v>
      </c>
      <c r="C192" s="23" t="s">
        <v>59</v>
      </c>
      <c r="D192" s="8">
        <f>'2019(4)'!F475</f>
        <v>52.3</v>
      </c>
      <c r="E192" s="8">
        <f>'2019(4)'!G475</f>
        <v>52.3</v>
      </c>
      <c r="F192" s="8">
        <f>'2019(4)'!H475</f>
        <v>52.3</v>
      </c>
      <c r="G192" s="71">
        <f t="shared" si="9"/>
        <v>100</v>
      </c>
      <c r="H192" s="8">
        <f t="shared" si="10"/>
        <v>0</v>
      </c>
    </row>
    <row r="193" spans="1:8" ht="30">
      <c r="A193" s="18" t="s">
        <v>204</v>
      </c>
      <c r="B193" s="7"/>
      <c r="C193" s="3" t="s">
        <v>66</v>
      </c>
      <c r="D193" s="8">
        <f>D194+D195+D196</f>
        <v>6702.599999999999</v>
      </c>
      <c r="E193" s="8">
        <f>E194+E195+E196</f>
        <v>7648.2</v>
      </c>
      <c r="F193" s="8">
        <f>F194+F195+F196</f>
        <v>7590.7</v>
      </c>
      <c r="G193" s="71">
        <f t="shared" si="9"/>
        <v>99.2481891163934</v>
      </c>
      <c r="H193" s="8">
        <f t="shared" si="10"/>
        <v>-57.5</v>
      </c>
    </row>
    <row r="194" spans="1:8" ht="75">
      <c r="A194" s="17"/>
      <c r="B194" s="7" t="s">
        <v>0</v>
      </c>
      <c r="C194" s="51" t="s">
        <v>58</v>
      </c>
      <c r="D194" s="8">
        <f>'2019(4)'!F477</f>
        <v>6285.7</v>
      </c>
      <c r="E194" s="8">
        <f>'2019(4)'!G477</f>
        <v>7231.3</v>
      </c>
      <c r="F194" s="8">
        <f>'2019(4)'!H477</f>
        <v>7179.7</v>
      </c>
      <c r="G194" s="71">
        <f t="shared" si="9"/>
        <v>99.28643535740461</v>
      </c>
      <c r="H194" s="8">
        <f t="shared" si="10"/>
        <v>-51.600000000000364</v>
      </c>
    </row>
    <row r="195" spans="1:8" ht="30">
      <c r="A195" s="18"/>
      <c r="B195" s="18" t="s">
        <v>1</v>
      </c>
      <c r="C195" s="19" t="s">
        <v>59</v>
      </c>
      <c r="D195" s="8">
        <f>'2019(4)'!F478</f>
        <v>412.69999999999993</v>
      </c>
      <c r="E195" s="8">
        <f>'2019(4)'!G478</f>
        <v>412.7</v>
      </c>
      <c r="F195" s="8">
        <f>'2019(4)'!H478</f>
        <v>407.1</v>
      </c>
      <c r="G195" s="71">
        <f t="shared" si="9"/>
        <v>98.64308214199177</v>
      </c>
      <c r="H195" s="8">
        <f t="shared" si="10"/>
        <v>-5.599999999999966</v>
      </c>
    </row>
    <row r="196" spans="1:8" ht="15">
      <c r="A196" s="17"/>
      <c r="B196" s="18" t="s">
        <v>8</v>
      </c>
      <c r="C196" s="51" t="s">
        <v>9</v>
      </c>
      <c r="D196" s="8">
        <f>'2019(4)'!F479</f>
        <v>4.2</v>
      </c>
      <c r="E196" s="8">
        <f>'2019(4)'!G479</f>
        <v>4.2</v>
      </c>
      <c r="F196" s="8">
        <f>'2019(4)'!H479</f>
        <v>3.9</v>
      </c>
      <c r="G196" s="71">
        <f t="shared" si="9"/>
        <v>92.85714285714285</v>
      </c>
      <c r="H196" s="8">
        <f t="shared" si="10"/>
        <v>-0.30000000000000027</v>
      </c>
    </row>
    <row r="197" spans="1:8" ht="30">
      <c r="A197" s="17" t="s">
        <v>406</v>
      </c>
      <c r="B197" s="14"/>
      <c r="C197" s="3" t="s">
        <v>407</v>
      </c>
      <c r="D197" s="8" t="s">
        <v>264</v>
      </c>
      <c r="E197" s="8">
        <f>E198+E199</f>
        <v>289.1</v>
      </c>
      <c r="F197" s="8">
        <f>F198+F199</f>
        <v>288</v>
      </c>
      <c r="G197" s="71">
        <f t="shared" si="9"/>
        <v>99.61950882047734</v>
      </c>
      <c r="H197" s="8">
        <f t="shared" si="10"/>
        <v>-1.1000000000000227</v>
      </c>
    </row>
    <row r="198" spans="1:8" ht="75">
      <c r="A198" s="18"/>
      <c r="B198" s="24" t="s">
        <v>0</v>
      </c>
      <c r="C198" s="3" t="s">
        <v>58</v>
      </c>
      <c r="D198" s="8" t="str">
        <f>'2019(4)'!F481</f>
        <v>-</v>
      </c>
      <c r="E198" s="8">
        <f>'2019(4)'!G481</f>
        <v>263.3</v>
      </c>
      <c r="F198" s="8">
        <f>'2019(4)'!H481</f>
        <v>263.3</v>
      </c>
      <c r="G198" s="71">
        <f t="shared" si="9"/>
        <v>100</v>
      </c>
      <c r="H198" s="8">
        <f t="shared" si="10"/>
        <v>0</v>
      </c>
    </row>
    <row r="199" spans="1:8" ht="30">
      <c r="A199" s="18"/>
      <c r="B199" s="24" t="s">
        <v>1</v>
      </c>
      <c r="C199" s="19" t="s">
        <v>59</v>
      </c>
      <c r="D199" s="8" t="str">
        <f>'2019(4)'!F482</f>
        <v>-</v>
      </c>
      <c r="E199" s="8">
        <f>'2019(4)'!G482</f>
        <v>25.8</v>
      </c>
      <c r="F199" s="8">
        <f>'2019(4)'!H482</f>
        <v>24.7</v>
      </c>
      <c r="G199" s="71">
        <f t="shared" si="9"/>
        <v>95.73643410852712</v>
      </c>
      <c r="H199" s="8">
        <f t="shared" si="10"/>
        <v>-1.1000000000000014</v>
      </c>
    </row>
    <row r="200" spans="1:8" ht="45">
      <c r="A200" s="18" t="s">
        <v>472</v>
      </c>
      <c r="B200" s="24"/>
      <c r="C200" s="150" t="s">
        <v>473</v>
      </c>
      <c r="D200" s="8" t="s">
        <v>264</v>
      </c>
      <c r="E200" s="8">
        <f>E201+E202</f>
        <v>41.800000000000004</v>
      </c>
      <c r="F200" s="8">
        <f>F201+F202</f>
        <v>41.800000000000004</v>
      </c>
      <c r="G200" s="71">
        <f t="shared" si="9"/>
        <v>100</v>
      </c>
      <c r="H200" s="8">
        <f t="shared" si="10"/>
        <v>0</v>
      </c>
    </row>
    <row r="201" spans="1:8" ht="75">
      <c r="A201" s="18"/>
      <c r="B201" s="24" t="s">
        <v>0</v>
      </c>
      <c r="C201" s="150" t="s">
        <v>58</v>
      </c>
      <c r="D201" s="8" t="str">
        <f>'2019(4)'!F484</f>
        <v>-</v>
      </c>
      <c r="E201" s="8">
        <f>'2019(4)'!G484</f>
        <v>38.1</v>
      </c>
      <c r="F201" s="8">
        <f>'2019(4)'!H484</f>
        <v>38.1</v>
      </c>
      <c r="G201" s="71">
        <f t="shared" si="9"/>
        <v>100</v>
      </c>
      <c r="H201" s="8">
        <f t="shared" si="10"/>
        <v>0</v>
      </c>
    </row>
    <row r="202" spans="1:8" ht="30">
      <c r="A202" s="18"/>
      <c r="B202" s="24" t="s">
        <v>1</v>
      </c>
      <c r="C202" s="19" t="s">
        <v>59</v>
      </c>
      <c r="D202" s="8" t="str">
        <f>'2019(4)'!F485</f>
        <v>-</v>
      </c>
      <c r="E202" s="8">
        <f>'2019(4)'!G485</f>
        <v>3.7</v>
      </c>
      <c r="F202" s="8">
        <f>'2019(4)'!H485</f>
        <v>3.7</v>
      </c>
      <c r="G202" s="71">
        <f t="shared" si="9"/>
        <v>100</v>
      </c>
      <c r="H202" s="8">
        <f t="shared" si="10"/>
        <v>0</v>
      </c>
    </row>
    <row r="203" spans="1:8" ht="30">
      <c r="A203" s="203" t="s">
        <v>495</v>
      </c>
      <c r="B203" s="208"/>
      <c r="C203" s="166" t="s">
        <v>497</v>
      </c>
      <c r="D203" s="8" t="s">
        <v>264</v>
      </c>
      <c r="E203" s="8">
        <f>E204+E205</f>
        <v>55.7</v>
      </c>
      <c r="F203" s="8">
        <f>F204+F205</f>
        <v>55.7</v>
      </c>
      <c r="G203" s="71">
        <f t="shared" si="9"/>
        <v>100</v>
      </c>
      <c r="H203" s="8">
        <f t="shared" si="10"/>
        <v>0</v>
      </c>
    </row>
    <row r="204" spans="1:8" ht="75">
      <c r="A204" s="203"/>
      <c r="B204" s="208" t="s">
        <v>0</v>
      </c>
      <c r="C204" s="150" t="s">
        <v>58</v>
      </c>
      <c r="D204" s="8" t="s">
        <v>264</v>
      </c>
      <c r="E204" s="8">
        <f>'2019(4)'!G487</f>
        <v>50.7</v>
      </c>
      <c r="F204" s="8">
        <f>'2019(4)'!H487</f>
        <v>50.7</v>
      </c>
      <c r="G204" s="71">
        <f t="shared" si="9"/>
        <v>100</v>
      </c>
      <c r="H204" s="8">
        <f t="shared" si="10"/>
        <v>0</v>
      </c>
    </row>
    <row r="205" spans="1:8" ht="30">
      <c r="A205" s="203"/>
      <c r="B205" s="208" t="s">
        <v>1</v>
      </c>
      <c r="C205" s="166" t="s">
        <v>59</v>
      </c>
      <c r="D205" s="8" t="s">
        <v>264</v>
      </c>
      <c r="E205" s="8">
        <f>'2019(4)'!G488</f>
        <v>5</v>
      </c>
      <c r="F205" s="8">
        <f>'2019(4)'!H488</f>
        <v>5</v>
      </c>
      <c r="G205" s="71">
        <f t="shared" si="9"/>
        <v>100</v>
      </c>
      <c r="H205" s="8">
        <f t="shared" si="10"/>
        <v>0</v>
      </c>
    </row>
    <row r="206" spans="1:8" ht="30">
      <c r="A206" s="203" t="s">
        <v>496</v>
      </c>
      <c r="B206" s="208"/>
      <c r="C206" s="166" t="s">
        <v>498</v>
      </c>
      <c r="D206" s="8" t="s">
        <v>264</v>
      </c>
      <c r="E206" s="8">
        <f>E207+E208</f>
        <v>56.9</v>
      </c>
      <c r="F206" s="8">
        <f>F207+F208</f>
        <v>56.599999999999994</v>
      </c>
      <c r="G206" s="71">
        <f t="shared" si="9"/>
        <v>99.47275922671352</v>
      </c>
      <c r="H206" s="8">
        <f t="shared" si="10"/>
        <v>-0.30000000000000426</v>
      </c>
    </row>
    <row r="207" spans="1:8" ht="75">
      <c r="A207" s="203"/>
      <c r="B207" s="208" t="s">
        <v>0</v>
      </c>
      <c r="C207" s="150" t="s">
        <v>58</v>
      </c>
      <c r="D207" s="8" t="s">
        <v>264</v>
      </c>
      <c r="E207" s="8">
        <f>'2019(4)'!G490</f>
        <v>51.8</v>
      </c>
      <c r="F207" s="8">
        <f>'2019(4)'!H490</f>
        <v>51.8</v>
      </c>
      <c r="G207" s="71">
        <f t="shared" si="9"/>
        <v>100</v>
      </c>
      <c r="H207" s="8">
        <f t="shared" si="10"/>
        <v>0</v>
      </c>
    </row>
    <row r="208" spans="1:8" ht="30">
      <c r="A208" s="203"/>
      <c r="B208" s="208" t="s">
        <v>1</v>
      </c>
      <c r="C208" s="166" t="s">
        <v>59</v>
      </c>
      <c r="D208" s="8" t="s">
        <v>264</v>
      </c>
      <c r="E208" s="8">
        <f>'2019(4)'!G491</f>
        <v>5.1</v>
      </c>
      <c r="F208" s="8">
        <f>'2019(4)'!H491</f>
        <v>4.8</v>
      </c>
      <c r="G208" s="71">
        <f t="shared" si="9"/>
        <v>94.11764705882352</v>
      </c>
      <c r="H208" s="8">
        <f t="shared" si="10"/>
        <v>-0.2999999999999998</v>
      </c>
    </row>
    <row r="209" spans="1:8" ht="60">
      <c r="A209" s="203" t="s">
        <v>554</v>
      </c>
      <c r="B209" s="101"/>
      <c r="C209" s="166" t="s">
        <v>539</v>
      </c>
      <c r="D209" s="8" t="s">
        <v>264</v>
      </c>
      <c r="E209" s="8">
        <f>E210</f>
        <v>53</v>
      </c>
      <c r="F209" s="8">
        <f>F210</f>
        <v>53</v>
      </c>
      <c r="G209" s="71">
        <f>F209/E209*100</f>
        <v>100</v>
      </c>
      <c r="H209" s="8">
        <f>F209-E209</f>
        <v>0</v>
      </c>
    </row>
    <row r="210" spans="1:8" ht="75">
      <c r="A210" s="135"/>
      <c r="B210" s="101" t="s">
        <v>0</v>
      </c>
      <c r="C210" s="150" t="s">
        <v>58</v>
      </c>
      <c r="D210" s="8" t="s">
        <v>264</v>
      </c>
      <c r="E210" s="8">
        <f>'2019(4)'!G493</f>
        <v>53</v>
      </c>
      <c r="F210" s="8">
        <f>'2019(4)'!H493</f>
        <v>53</v>
      </c>
      <c r="G210" s="71">
        <f>F210/E210*100</f>
        <v>100</v>
      </c>
      <c r="H210" s="8">
        <f>F210-E210</f>
        <v>0</v>
      </c>
    </row>
    <row r="211" spans="1:8" ht="45">
      <c r="A211" s="17" t="s">
        <v>398</v>
      </c>
      <c r="B211" s="7"/>
      <c r="C211" s="19" t="s">
        <v>404</v>
      </c>
      <c r="D211" s="8">
        <f>D212</f>
        <v>3</v>
      </c>
      <c r="E211" s="8">
        <f aca="true" t="shared" si="13" ref="E211:F213">E212</f>
        <v>1.7</v>
      </c>
      <c r="F211" s="8">
        <f t="shared" si="13"/>
        <v>1.7</v>
      </c>
      <c r="G211" s="71">
        <f t="shared" si="9"/>
        <v>100</v>
      </c>
      <c r="H211" s="8">
        <f t="shared" si="10"/>
        <v>0</v>
      </c>
    </row>
    <row r="212" spans="1:8" ht="45">
      <c r="A212" s="17" t="s">
        <v>399</v>
      </c>
      <c r="B212" s="17"/>
      <c r="C212" s="19" t="s">
        <v>405</v>
      </c>
      <c r="D212" s="8">
        <f>D213</f>
        <v>3</v>
      </c>
      <c r="E212" s="8">
        <f t="shared" si="13"/>
        <v>1.7</v>
      </c>
      <c r="F212" s="8">
        <f t="shared" si="13"/>
        <v>1.7</v>
      </c>
      <c r="G212" s="71">
        <f t="shared" si="9"/>
        <v>100</v>
      </c>
      <c r="H212" s="8">
        <f t="shared" si="10"/>
        <v>0</v>
      </c>
    </row>
    <row r="213" spans="1:8" ht="45">
      <c r="A213" s="17" t="s">
        <v>400</v>
      </c>
      <c r="B213" s="17"/>
      <c r="C213" s="45" t="s">
        <v>401</v>
      </c>
      <c r="D213" s="8">
        <f>D214</f>
        <v>3</v>
      </c>
      <c r="E213" s="8">
        <f t="shared" si="13"/>
        <v>1.7</v>
      </c>
      <c r="F213" s="8">
        <f t="shared" si="13"/>
        <v>1.7</v>
      </c>
      <c r="G213" s="71">
        <f t="shared" si="9"/>
        <v>100</v>
      </c>
      <c r="H213" s="8">
        <f t="shared" si="10"/>
        <v>0</v>
      </c>
    </row>
    <row r="214" spans="1:8" ht="30">
      <c r="A214" s="7"/>
      <c r="B214" s="17" t="s">
        <v>402</v>
      </c>
      <c r="C214" s="28" t="s">
        <v>403</v>
      </c>
      <c r="D214" s="8">
        <f>'2019(4)'!F453</f>
        <v>3</v>
      </c>
      <c r="E214" s="8">
        <f>'2019(4)'!G453</f>
        <v>1.7</v>
      </c>
      <c r="F214" s="8">
        <f>'2019(4)'!H453</f>
        <v>1.7</v>
      </c>
      <c r="G214" s="71">
        <f aca="true" t="shared" si="14" ref="G214:G270">F214/E214*100</f>
        <v>100</v>
      </c>
      <c r="H214" s="8">
        <f aca="true" t="shared" si="15" ref="H214:H270">F214-E214</f>
        <v>0</v>
      </c>
    </row>
    <row r="215" spans="1:8" ht="45">
      <c r="A215" s="18" t="s">
        <v>185</v>
      </c>
      <c r="B215" s="18"/>
      <c r="C215" s="19" t="s">
        <v>237</v>
      </c>
      <c r="D215" s="8">
        <f>D216+D224</f>
        <v>543.9</v>
      </c>
      <c r="E215" s="8">
        <f>E216+E224</f>
        <v>2168.2</v>
      </c>
      <c r="F215" s="8">
        <f>F216+F224</f>
        <v>2132.2</v>
      </c>
      <c r="G215" s="71">
        <f t="shared" si="14"/>
        <v>98.33963656489254</v>
      </c>
      <c r="H215" s="8">
        <f t="shared" si="15"/>
        <v>-36</v>
      </c>
    </row>
    <row r="216" spans="1:8" ht="117" customHeight="1">
      <c r="A216" s="66" t="s">
        <v>186</v>
      </c>
      <c r="B216" s="58"/>
      <c r="C216" s="155" t="s">
        <v>528</v>
      </c>
      <c r="D216" s="8">
        <f>D217</f>
        <v>493.9</v>
      </c>
      <c r="E216" s="8">
        <f>E217</f>
        <v>2132.2</v>
      </c>
      <c r="F216" s="8">
        <f>F217</f>
        <v>2132.2</v>
      </c>
      <c r="G216" s="71">
        <f t="shared" si="14"/>
        <v>100</v>
      </c>
      <c r="H216" s="8">
        <f t="shared" si="15"/>
        <v>0</v>
      </c>
    </row>
    <row r="217" spans="1:8" ht="45">
      <c r="A217" s="66" t="s">
        <v>187</v>
      </c>
      <c r="B217" s="63"/>
      <c r="C217" s="155" t="s">
        <v>67</v>
      </c>
      <c r="D217" s="8">
        <f>D218+D220</f>
        <v>493.9</v>
      </c>
      <c r="E217" s="8">
        <f>E218+E220+E222</f>
        <v>2132.2</v>
      </c>
      <c r="F217" s="8">
        <f>F218+F220+F222</f>
        <v>2132.2</v>
      </c>
      <c r="G217" s="71">
        <f t="shared" si="14"/>
        <v>100</v>
      </c>
      <c r="H217" s="8">
        <f t="shared" si="15"/>
        <v>0</v>
      </c>
    </row>
    <row r="218" spans="1:8" ht="15">
      <c r="A218" s="66" t="s">
        <v>449</v>
      </c>
      <c r="B218" s="63"/>
      <c r="C218" s="160" t="s">
        <v>450</v>
      </c>
      <c r="D218" s="8">
        <f>D219</f>
        <v>48.9</v>
      </c>
      <c r="E218" s="8">
        <f>E219</f>
        <v>0</v>
      </c>
      <c r="F218" s="8">
        <f>F219</f>
        <v>0</v>
      </c>
      <c r="G218" s="71">
        <v>0</v>
      </c>
      <c r="H218" s="8">
        <f t="shared" si="15"/>
        <v>0</v>
      </c>
    </row>
    <row r="219" spans="1:8" ht="30">
      <c r="A219" s="66"/>
      <c r="B219" s="63" t="s">
        <v>1</v>
      </c>
      <c r="C219" s="150" t="s">
        <v>59</v>
      </c>
      <c r="D219" s="8">
        <f>'2019(4)'!F368</f>
        <v>48.9</v>
      </c>
      <c r="E219" s="8">
        <f>'2019(4)'!G368</f>
        <v>0</v>
      </c>
      <c r="F219" s="8">
        <f>'2019(4)'!H368</f>
        <v>0</v>
      </c>
      <c r="G219" s="71">
        <v>0</v>
      </c>
      <c r="H219" s="8">
        <f t="shared" si="15"/>
        <v>0</v>
      </c>
    </row>
    <row r="220" spans="1:8" ht="30">
      <c r="A220" s="66" t="s">
        <v>447</v>
      </c>
      <c r="B220" s="63"/>
      <c r="C220" s="160" t="s">
        <v>448</v>
      </c>
      <c r="D220" s="8">
        <f>D221</f>
        <v>445</v>
      </c>
      <c r="E220" s="8">
        <f>E221</f>
        <v>424</v>
      </c>
      <c r="F220" s="8">
        <f>F221</f>
        <v>424</v>
      </c>
      <c r="G220" s="71">
        <f t="shared" si="14"/>
        <v>100</v>
      </c>
      <c r="H220" s="8">
        <f t="shared" si="15"/>
        <v>0</v>
      </c>
    </row>
    <row r="221" spans="1:8" ht="30">
      <c r="A221" s="66"/>
      <c r="B221" s="63" t="s">
        <v>1</v>
      </c>
      <c r="C221" s="150" t="s">
        <v>59</v>
      </c>
      <c r="D221" s="8">
        <f>'2019(4)'!F359</f>
        <v>445</v>
      </c>
      <c r="E221" s="8">
        <f>'2019(4)'!G359</f>
        <v>424</v>
      </c>
      <c r="F221" s="8">
        <f>'2019(4)'!H359</f>
        <v>424</v>
      </c>
      <c r="G221" s="71">
        <f t="shared" si="14"/>
        <v>100</v>
      </c>
      <c r="H221" s="8">
        <f t="shared" si="15"/>
        <v>0</v>
      </c>
    </row>
    <row r="222" spans="1:8" ht="15">
      <c r="A222" s="60" t="s">
        <v>188</v>
      </c>
      <c r="B222" s="60"/>
      <c r="C222" s="150" t="s">
        <v>460</v>
      </c>
      <c r="D222" s="8" t="str">
        <f>D223</f>
        <v>-</v>
      </c>
      <c r="E222" s="8">
        <f>E223</f>
        <v>1708.2</v>
      </c>
      <c r="F222" s="8">
        <f>F223</f>
        <v>1708.2</v>
      </c>
      <c r="G222" s="71">
        <f t="shared" si="14"/>
        <v>100</v>
      </c>
      <c r="H222" s="8">
        <f t="shared" si="15"/>
        <v>0</v>
      </c>
    </row>
    <row r="223" spans="1:8" ht="30">
      <c r="A223" s="38"/>
      <c r="B223" s="38" t="s">
        <v>1</v>
      </c>
      <c r="C223" s="43" t="s">
        <v>59</v>
      </c>
      <c r="D223" s="8" t="s">
        <v>264</v>
      </c>
      <c r="E223" s="8">
        <f>'2019(4)'!G361</f>
        <v>1708.2</v>
      </c>
      <c r="F223" s="8">
        <f>'2019(4)'!H361</f>
        <v>1708.2</v>
      </c>
      <c r="G223" s="71">
        <f t="shared" si="14"/>
        <v>100</v>
      </c>
      <c r="H223" s="8">
        <f t="shared" si="15"/>
        <v>0</v>
      </c>
    </row>
    <row r="224" spans="1:8" ht="60">
      <c r="A224" s="7" t="s">
        <v>189</v>
      </c>
      <c r="B224" s="7"/>
      <c r="C224" s="13" t="s">
        <v>26</v>
      </c>
      <c r="D224" s="8">
        <f>D225</f>
        <v>50</v>
      </c>
      <c r="E224" s="8">
        <f aca="true" t="shared" si="16" ref="E224:F226">E225</f>
        <v>36</v>
      </c>
      <c r="F224" s="71">
        <f t="shared" si="16"/>
        <v>0</v>
      </c>
      <c r="G224" s="71">
        <f t="shared" si="14"/>
        <v>0</v>
      </c>
      <c r="H224" s="8">
        <f t="shared" si="15"/>
        <v>-36</v>
      </c>
    </row>
    <row r="225" spans="1:8" ht="75">
      <c r="A225" s="7" t="s">
        <v>190</v>
      </c>
      <c r="B225" s="7"/>
      <c r="C225" s="81" t="s">
        <v>361</v>
      </c>
      <c r="D225" s="8">
        <f>D226</f>
        <v>50</v>
      </c>
      <c r="E225" s="8">
        <f>E226</f>
        <v>36</v>
      </c>
      <c r="F225" s="8">
        <f t="shared" si="16"/>
        <v>0</v>
      </c>
      <c r="G225" s="71">
        <f t="shared" si="14"/>
        <v>0</v>
      </c>
      <c r="H225" s="8">
        <f t="shared" si="15"/>
        <v>-36</v>
      </c>
    </row>
    <row r="226" spans="1:8" ht="75">
      <c r="A226" s="24" t="s">
        <v>191</v>
      </c>
      <c r="B226" s="24"/>
      <c r="C226" s="161" t="s">
        <v>162</v>
      </c>
      <c r="D226" s="8">
        <f>D227</f>
        <v>50</v>
      </c>
      <c r="E226" s="8">
        <f>E227</f>
        <v>36</v>
      </c>
      <c r="F226" s="8">
        <f t="shared" si="16"/>
        <v>0</v>
      </c>
      <c r="G226" s="71">
        <f t="shared" si="14"/>
        <v>0</v>
      </c>
      <c r="H226" s="8">
        <f t="shared" si="15"/>
        <v>-36</v>
      </c>
    </row>
    <row r="227" spans="1:8" ht="30">
      <c r="A227" s="24"/>
      <c r="B227" s="24">
        <v>300</v>
      </c>
      <c r="C227" s="3" t="s">
        <v>3</v>
      </c>
      <c r="D227" s="8">
        <f>'2019(4)'!F372</f>
        <v>50</v>
      </c>
      <c r="E227" s="8">
        <f>'2019(4)'!G372</f>
        <v>36</v>
      </c>
      <c r="F227" s="8">
        <f>'2019(4)'!H372</f>
        <v>0</v>
      </c>
      <c r="G227" s="71">
        <f t="shared" si="14"/>
        <v>0</v>
      </c>
      <c r="H227" s="8">
        <f t="shared" si="15"/>
        <v>-36</v>
      </c>
    </row>
    <row r="228" spans="1:8" ht="45">
      <c r="A228" s="7" t="s">
        <v>179</v>
      </c>
      <c r="B228" s="7"/>
      <c r="C228" s="15" t="s">
        <v>300</v>
      </c>
      <c r="D228" s="8">
        <f>D229</f>
        <v>285</v>
      </c>
      <c r="E228" s="8">
        <f aca="true" t="shared" si="17" ref="E228:F230">E229</f>
        <v>285</v>
      </c>
      <c r="F228" s="8">
        <f t="shared" si="17"/>
        <v>276</v>
      </c>
      <c r="G228" s="71">
        <f t="shared" si="14"/>
        <v>96.84210526315789</v>
      </c>
      <c r="H228" s="8">
        <f t="shared" si="15"/>
        <v>-9</v>
      </c>
    </row>
    <row r="229" spans="1:8" ht="28.5" customHeight="1">
      <c r="A229" s="7" t="s">
        <v>180</v>
      </c>
      <c r="B229" s="7"/>
      <c r="C229" s="3" t="s">
        <v>301</v>
      </c>
      <c r="D229" s="8">
        <f>D230</f>
        <v>285</v>
      </c>
      <c r="E229" s="8">
        <f t="shared" si="17"/>
        <v>285</v>
      </c>
      <c r="F229" s="8">
        <f t="shared" si="17"/>
        <v>276</v>
      </c>
      <c r="G229" s="71">
        <f t="shared" si="14"/>
        <v>96.84210526315789</v>
      </c>
      <c r="H229" s="8">
        <f t="shared" si="15"/>
        <v>-9</v>
      </c>
    </row>
    <row r="230" spans="1:8" ht="30">
      <c r="A230" s="7" t="s">
        <v>181</v>
      </c>
      <c r="B230" s="24"/>
      <c r="C230" s="3" t="s">
        <v>302</v>
      </c>
      <c r="D230" s="8">
        <f>D231</f>
        <v>285</v>
      </c>
      <c r="E230" s="8">
        <f t="shared" si="17"/>
        <v>285</v>
      </c>
      <c r="F230" s="8">
        <f t="shared" si="17"/>
        <v>276</v>
      </c>
      <c r="G230" s="71">
        <f t="shared" si="14"/>
        <v>96.84210526315789</v>
      </c>
      <c r="H230" s="8">
        <f t="shared" si="15"/>
        <v>-9</v>
      </c>
    </row>
    <row r="231" spans="1:8" ht="45">
      <c r="A231" s="7" t="s">
        <v>182</v>
      </c>
      <c r="B231" s="7"/>
      <c r="C231" s="15" t="s">
        <v>303</v>
      </c>
      <c r="D231" s="8">
        <f>D232+D233</f>
        <v>285</v>
      </c>
      <c r="E231" s="8">
        <f>E232+E233</f>
        <v>285</v>
      </c>
      <c r="F231" s="8">
        <f>F232+F233</f>
        <v>276</v>
      </c>
      <c r="G231" s="71">
        <f t="shared" si="14"/>
        <v>96.84210526315789</v>
      </c>
      <c r="H231" s="8">
        <f t="shared" si="15"/>
        <v>-9</v>
      </c>
    </row>
    <row r="232" spans="1:8" ht="75">
      <c r="A232" s="7"/>
      <c r="B232" s="7" t="s">
        <v>0</v>
      </c>
      <c r="C232" s="3" t="s">
        <v>58</v>
      </c>
      <c r="D232" s="8">
        <f>'2019(4)'!F169</f>
        <v>196</v>
      </c>
      <c r="E232" s="8">
        <f>'2019(4)'!G169</f>
        <v>190.2</v>
      </c>
      <c r="F232" s="8">
        <f>'2019(4)'!H169</f>
        <v>181.2</v>
      </c>
      <c r="G232" s="71">
        <f t="shared" si="14"/>
        <v>95.26813880126183</v>
      </c>
      <c r="H232" s="8">
        <f t="shared" si="15"/>
        <v>-9</v>
      </c>
    </row>
    <row r="233" spans="1:8" ht="30">
      <c r="A233" s="7"/>
      <c r="B233" s="7" t="s">
        <v>1</v>
      </c>
      <c r="C233" s="43" t="s">
        <v>59</v>
      </c>
      <c r="D233" s="8">
        <f>'2019(4)'!F170</f>
        <v>89</v>
      </c>
      <c r="E233" s="8">
        <f>'2019(4)'!G170</f>
        <v>94.8</v>
      </c>
      <c r="F233" s="8">
        <f>'2019(4)'!H170</f>
        <v>94.8</v>
      </c>
      <c r="G233" s="71">
        <f t="shared" si="14"/>
        <v>100</v>
      </c>
      <c r="H233" s="8">
        <f t="shared" si="15"/>
        <v>0</v>
      </c>
    </row>
    <row r="234" spans="1:8" ht="60">
      <c r="A234" s="7" t="s">
        <v>51</v>
      </c>
      <c r="B234" s="7"/>
      <c r="C234" s="3" t="s">
        <v>49</v>
      </c>
      <c r="D234" s="8">
        <f>D235+D241</f>
        <v>8227.4</v>
      </c>
      <c r="E234" s="8">
        <f>E235+E241+E250</f>
        <v>8577.4</v>
      </c>
      <c r="F234" s="8">
        <f>F235+F241+F250</f>
        <v>7035.4</v>
      </c>
      <c r="G234" s="71">
        <f t="shared" si="14"/>
        <v>82.02252430806539</v>
      </c>
      <c r="H234" s="8">
        <f t="shared" si="15"/>
        <v>-1542</v>
      </c>
    </row>
    <row r="235" spans="1:8" ht="45">
      <c r="A235" s="7" t="s">
        <v>50</v>
      </c>
      <c r="B235" s="7"/>
      <c r="C235" s="3" t="s">
        <v>27</v>
      </c>
      <c r="D235" s="8">
        <f>D236</f>
        <v>3677.2</v>
      </c>
      <c r="E235" s="8">
        <f>E236</f>
        <v>3677.2</v>
      </c>
      <c r="F235" s="8">
        <f>F236</f>
        <v>2858.6</v>
      </c>
      <c r="G235" s="71">
        <f t="shared" si="14"/>
        <v>77.73849668225824</v>
      </c>
      <c r="H235" s="8">
        <f t="shared" si="15"/>
        <v>-818.5999999999999</v>
      </c>
    </row>
    <row r="236" spans="1:8" ht="60">
      <c r="A236" s="63" t="s">
        <v>52</v>
      </c>
      <c r="B236" s="67"/>
      <c r="C236" s="68" t="s">
        <v>55</v>
      </c>
      <c r="D236" s="8">
        <f>D237+D239</f>
        <v>3677.2</v>
      </c>
      <c r="E236" s="8">
        <f>E237+E239</f>
        <v>3677.2</v>
      </c>
      <c r="F236" s="8">
        <f>F237+F239</f>
        <v>2858.6</v>
      </c>
      <c r="G236" s="71">
        <f t="shared" si="14"/>
        <v>77.73849668225824</v>
      </c>
      <c r="H236" s="8">
        <f t="shared" si="15"/>
        <v>-818.5999999999999</v>
      </c>
    </row>
    <row r="237" spans="1:8" ht="32.25" customHeight="1">
      <c r="A237" s="67" t="s">
        <v>53</v>
      </c>
      <c r="B237" s="69"/>
      <c r="C237" s="62" t="s">
        <v>314</v>
      </c>
      <c r="D237" s="8">
        <f>D238</f>
        <v>50</v>
      </c>
      <c r="E237" s="8">
        <f>E238</f>
        <v>50</v>
      </c>
      <c r="F237" s="8">
        <f>F238</f>
        <v>50</v>
      </c>
      <c r="G237" s="71">
        <f t="shared" si="14"/>
        <v>100</v>
      </c>
      <c r="H237" s="8">
        <f t="shared" si="15"/>
        <v>0</v>
      </c>
    </row>
    <row r="238" spans="1:8" ht="30">
      <c r="A238" s="38"/>
      <c r="B238" s="17" t="s">
        <v>1</v>
      </c>
      <c r="C238" s="48" t="s">
        <v>59</v>
      </c>
      <c r="D238" s="8">
        <f>'2019(4)'!F217</f>
        <v>50</v>
      </c>
      <c r="E238" s="8">
        <f>'2019(4)'!G217</f>
        <v>50</v>
      </c>
      <c r="F238" s="8">
        <f>'2019(4)'!H217</f>
        <v>50</v>
      </c>
      <c r="G238" s="71">
        <f t="shared" si="14"/>
        <v>100</v>
      </c>
      <c r="H238" s="8">
        <f t="shared" si="15"/>
        <v>0</v>
      </c>
    </row>
    <row r="239" spans="1:8" ht="30">
      <c r="A239" s="38" t="s">
        <v>54</v>
      </c>
      <c r="B239" s="17"/>
      <c r="C239" s="20" t="s">
        <v>29</v>
      </c>
      <c r="D239" s="8">
        <f>D240</f>
        <v>3627.2</v>
      </c>
      <c r="E239" s="8">
        <f>E240</f>
        <v>3627.2</v>
      </c>
      <c r="F239" s="8">
        <f>F240</f>
        <v>2808.6</v>
      </c>
      <c r="G239" s="71">
        <f t="shared" si="14"/>
        <v>77.43162770180857</v>
      </c>
      <c r="H239" s="8">
        <f t="shared" si="15"/>
        <v>-818.5999999999999</v>
      </c>
    </row>
    <row r="240" spans="1:8" ht="30">
      <c r="A240" s="38"/>
      <c r="B240" s="17" t="s">
        <v>1</v>
      </c>
      <c r="C240" s="20" t="s">
        <v>59</v>
      </c>
      <c r="D240" s="8">
        <f>'2019(4)'!F219</f>
        <v>3627.2</v>
      </c>
      <c r="E240" s="8">
        <f>'2019(4)'!G219</f>
        <v>3627.2</v>
      </c>
      <c r="F240" s="8">
        <f>'2019(4)'!H219</f>
        <v>2808.6</v>
      </c>
      <c r="G240" s="71">
        <f t="shared" si="14"/>
        <v>77.43162770180857</v>
      </c>
      <c r="H240" s="8">
        <f t="shared" si="15"/>
        <v>-818.5999999999999</v>
      </c>
    </row>
    <row r="241" spans="1:8" ht="45">
      <c r="A241" s="14" t="s">
        <v>57</v>
      </c>
      <c r="B241" s="17"/>
      <c r="C241" s="20" t="s">
        <v>28</v>
      </c>
      <c r="D241" s="8">
        <f>D242+D247</f>
        <v>4550.2</v>
      </c>
      <c r="E241" s="8">
        <f>E242+E247</f>
        <v>4550.2</v>
      </c>
      <c r="F241" s="8">
        <f>F242+F247</f>
        <v>4176.8</v>
      </c>
      <c r="G241" s="71">
        <f t="shared" si="14"/>
        <v>91.79376730693157</v>
      </c>
      <c r="H241" s="8">
        <f t="shared" si="15"/>
        <v>-373.39999999999964</v>
      </c>
    </row>
    <row r="242" spans="1:8" ht="50.25" customHeight="1">
      <c r="A242" s="41" t="s">
        <v>56</v>
      </c>
      <c r="B242" s="41"/>
      <c r="C242" s="13" t="s">
        <v>68</v>
      </c>
      <c r="D242" s="8">
        <f>D243</f>
        <v>4376.3</v>
      </c>
      <c r="E242" s="8">
        <f>E243</f>
        <v>4376.3</v>
      </c>
      <c r="F242" s="8">
        <f>F243</f>
        <v>4176.8</v>
      </c>
      <c r="G242" s="71">
        <f t="shared" si="14"/>
        <v>95.44135456892809</v>
      </c>
      <c r="H242" s="8">
        <f t="shared" si="15"/>
        <v>-199.5</v>
      </c>
    </row>
    <row r="243" spans="1:8" ht="15">
      <c r="A243" s="17" t="s">
        <v>315</v>
      </c>
      <c r="B243" s="18"/>
      <c r="C243" s="13" t="s">
        <v>10</v>
      </c>
      <c r="D243" s="8">
        <f>D244+D245+D246</f>
        <v>4376.3</v>
      </c>
      <c r="E243" s="8">
        <f>E244+E245+E246</f>
        <v>4376.3</v>
      </c>
      <c r="F243" s="8">
        <f>F244+F245+F246</f>
        <v>4176.8</v>
      </c>
      <c r="G243" s="71">
        <f t="shared" si="14"/>
        <v>95.44135456892809</v>
      </c>
      <c r="H243" s="8">
        <f t="shared" si="15"/>
        <v>-199.5</v>
      </c>
    </row>
    <row r="244" spans="1:8" ht="75">
      <c r="A244" s="17"/>
      <c r="B244" s="18" t="s">
        <v>0</v>
      </c>
      <c r="C244" s="13" t="s">
        <v>58</v>
      </c>
      <c r="D244" s="8">
        <f>'2019(4)'!F223</f>
        <v>3253.2999999999997</v>
      </c>
      <c r="E244" s="8">
        <f>'2019(4)'!G223</f>
        <v>3253.3</v>
      </c>
      <c r="F244" s="8">
        <f>'2019(4)'!H223</f>
        <v>3241.3</v>
      </c>
      <c r="G244" s="71">
        <f t="shared" si="14"/>
        <v>99.63114376171886</v>
      </c>
      <c r="H244" s="8">
        <f t="shared" si="15"/>
        <v>-12</v>
      </c>
    </row>
    <row r="245" spans="1:8" ht="30">
      <c r="A245" s="17"/>
      <c r="B245" s="18" t="s">
        <v>1</v>
      </c>
      <c r="C245" s="15" t="s">
        <v>59</v>
      </c>
      <c r="D245" s="8">
        <f>'2019(4)'!F224</f>
        <v>1121.2</v>
      </c>
      <c r="E245" s="8">
        <f>'2019(4)'!G224</f>
        <v>1119.8</v>
      </c>
      <c r="F245" s="8">
        <f>'2019(4)'!H224</f>
        <v>932.3</v>
      </c>
      <c r="G245" s="71">
        <f t="shared" si="14"/>
        <v>83.25593856045722</v>
      </c>
      <c r="H245" s="8">
        <f t="shared" si="15"/>
        <v>-187.5</v>
      </c>
    </row>
    <row r="246" spans="1:8" ht="15">
      <c r="A246" s="17"/>
      <c r="B246" s="24" t="s">
        <v>8</v>
      </c>
      <c r="C246" s="3" t="s">
        <v>9</v>
      </c>
      <c r="D246" s="8">
        <f>'2019(4)'!F225</f>
        <v>1.7999999999999998</v>
      </c>
      <c r="E246" s="8">
        <f>'2019(4)'!G225</f>
        <v>3.2</v>
      </c>
      <c r="F246" s="8">
        <f>'2019(4)'!H225</f>
        <v>3.2</v>
      </c>
      <c r="G246" s="71">
        <f t="shared" si="14"/>
        <v>100</v>
      </c>
      <c r="H246" s="8">
        <f t="shared" si="15"/>
        <v>0</v>
      </c>
    </row>
    <row r="247" spans="1:8" ht="30">
      <c r="A247" s="17" t="s">
        <v>316</v>
      </c>
      <c r="B247" s="18"/>
      <c r="C247" s="15" t="s">
        <v>317</v>
      </c>
      <c r="D247" s="8">
        <f aca="true" t="shared" si="18" ref="D247:F248">D248</f>
        <v>173.9</v>
      </c>
      <c r="E247" s="8">
        <f t="shared" si="18"/>
        <v>173.9</v>
      </c>
      <c r="F247" s="8">
        <f t="shared" si="18"/>
        <v>0</v>
      </c>
      <c r="G247" s="71">
        <f t="shared" si="14"/>
        <v>0</v>
      </c>
      <c r="H247" s="8">
        <f t="shared" si="15"/>
        <v>-173.9</v>
      </c>
    </row>
    <row r="248" spans="1:8" ht="15">
      <c r="A248" s="17" t="s">
        <v>318</v>
      </c>
      <c r="B248" s="24"/>
      <c r="C248" s="3" t="s">
        <v>319</v>
      </c>
      <c r="D248" s="8">
        <f t="shared" si="18"/>
        <v>173.9</v>
      </c>
      <c r="E248" s="8">
        <f t="shared" si="18"/>
        <v>173.9</v>
      </c>
      <c r="F248" s="8">
        <f t="shared" si="18"/>
        <v>0</v>
      </c>
      <c r="G248" s="71">
        <f t="shared" si="14"/>
        <v>0</v>
      </c>
      <c r="H248" s="8">
        <f t="shared" si="15"/>
        <v>-173.9</v>
      </c>
    </row>
    <row r="249" spans="1:8" ht="30">
      <c r="A249" s="17"/>
      <c r="B249" s="18" t="s">
        <v>1</v>
      </c>
      <c r="C249" s="15" t="s">
        <v>59</v>
      </c>
      <c r="D249" s="8">
        <f>'2019(4)'!F228</f>
        <v>173.9</v>
      </c>
      <c r="E249" s="8">
        <f>'2019(4)'!G228</f>
        <v>173.9</v>
      </c>
      <c r="F249" s="8">
        <f>'2019(4)'!H228</f>
        <v>0</v>
      </c>
      <c r="G249" s="71">
        <f t="shared" si="14"/>
        <v>0</v>
      </c>
      <c r="H249" s="8">
        <f t="shared" si="15"/>
        <v>-173.9</v>
      </c>
    </row>
    <row r="250" spans="1:8" ht="90">
      <c r="A250" s="27" t="s">
        <v>408</v>
      </c>
      <c r="B250" s="27"/>
      <c r="C250" s="45" t="s">
        <v>409</v>
      </c>
      <c r="D250" s="8" t="s">
        <v>264</v>
      </c>
      <c r="E250" s="8">
        <f aca="true" t="shared" si="19" ref="E250:F252">E251</f>
        <v>350</v>
      </c>
      <c r="F250" s="8">
        <f t="shared" si="19"/>
        <v>0</v>
      </c>
      <c r="G250" s="71">
        <f t="shared" si="14"/>
        <v>0</v>
      </c>
      <c r="H250" s="8">
        <f t="shared" si="15"/>
        <v>-350</v>
      </c>
    </row>
    <row r="251" spans="1:8" ht="45">
      <c r="A251" s="202" t="s">
        <v>513</v>
      </c>
      <c r="B251" s="27"/>
      <c r="C251" s="160" t="s">
        <v>360</v>
      </c>
      <c r="D251" s="8" t="s">
        <v>264</v>
      </c>
      <c r="E251" s="8">
        <f t="shared" si="19"/>
        <v>350</v>
      </c>
      <c r="F251" s="8">
        <f t="shared" si="19"/>
        <v>0</v>
      </c>
      <c r="G251" s="71">
        <f t="shared" si="14"/>
        <v>0</v>
      </c>
      <c r="H251" s="8">
        <f t="shared" si="15"/>
        <v>-350</v>
      </c>
    </row>
    <row r="252" spans="1:8" ht="60">
      <c r="A252" s="202" t="s">
        <v>514</v>
      </c>
      <c r="B252" s="27"/>
      <c r="C252" s="160" t="s">
        <v>527</v>
      </c>
      <c r="D252" s="8" t="s">
        <v>264</v>
      </c>
      <c r="E252" s="8">
        <f t="shared" si="19"/>
        <v>350</v>
      </c>
      <c r="F252" s="8">
        <f t="shared" si="19"/>
        <v>0</v>
      </c>
      <c r="G252" s="71">
        <f t="shared" si="14"/>
        <v>0</v>
      </c>
      <c r="H252" s="8">
        <f t="shared" si="15"/>
        <v>-350</v>
      </c>
    </row>
    <row r="253" spans="1:8" ht="45">
      <c r="A253" s="202"/>
      <c r="B253" s="27">
        <v>400</v>
      </c>
      <c r="C253" s="160" t="s">
        <v>360</v>
      </c>
      <c r="D253" s="8" t="s">
        <v>264</v>
      </c>
      <c r="E253" s="8">
        <f>'2019(4)'!G336</f>
        <v>350</v>
      </c>
      <c r="F253" s="8">
        <f>'2019(4)'!H336</f>
        <v>0</v>
      </c>
      <c r="G253" s="71">
        <f t="shared" si="14"/>
        <v>0</v>
      </c>
      <c r="H253" s="8">
        <f t="shared" si="15"/>
        <v>-350</v>
      </c>
    </row>
    <row r="254" spans="1:8" ht="45">
      <c r="A254" s="17" t="s">
        <v>235</v>
      </c>
      <c r="B254" s="24"/>
      <c r="C254" s="3" t="s">
        <v>337</v>
      </c>
      <c r="D254" s="8">
        <f>D255</f>
        <v>19094.4</v>
      </c>
      <c r="E254" s="8">
        <f>E255+E268</f>
        <v>80118.59999999999</v>
      </c>
      <c r="F254" s="8">
        <f>F255+F268</f>
        <v>76168.5</v>
      </c>
      <c r="G254" s="71">
        <f t="shared" si="14"/>
        <v>95.06968419318362</v>
      </c>
      <c r="H254" s="8">
        <f t="shared" si="15"/>
        <v>-3950.0999999999913</v>
      </c>
    </row>
    <row r="255" spans="1:8" ht="45">
      <c r="A255" s="17" t="s">
        <v>243</v>
      </c>
      <c r="B255" s="18"/>
      <c r="C255" s="19" t="s">
        <v>338</v>
      </c>
      <c r="D255" s="8">
        <f>D256+D259</f>
        <v>19094.4</v>
      </c>
      <c r="E255" s="8">
        <f>E256+E259</f>
        <v>39039.7</v>
      </c>
      <c r="F255" s="8">
        <f>F256+F259</f>
        <v>35090.2</v>
      </c>
      <c r="G255" s="71">
        <f t="shared" si="14"/>
        <v>89.88337512839493</v>
      </c>
      <c r="H255" s="8">
        <f t="shared" si="15"/>
        <v>-3949.5</v>
      </c>
    </row>
    <row r="256" spans="1:8" ht="75">
      <c r="A256" s="17" t="s">
        <v>244</v>
      </c>
      <c r="B256" s="18"/>
      <c r="C256" s="162" t="s">
        <v>438</v>
      </c>
      <c r="D256" s="8">
        <f aca="true" t="shared" si="20" ref="D256:F257">D257</f>
        <v>4714.8</v>
      </c>
      <c r="E256" s="8">
        <f t="shared" si="20"/>
        <v>3628.2</v>
      </c>
      <c r="F256" s="8">
        <f t="shared" si="20"/>
        <v>3628.2</v>
      </c>
      <c r="G256" s="71">
        <f t="shared" si="14"/>
        <v>100</v>
      </c>
      <c r="H256" s="8">
        <f t="shared" si="15"/>
        <v>0</v>
      </c>
    </row>
    <row r="257" spans="1:8" ht="45" customHeight="1">
      <c r="A257" s="17" t="s">
        <v>245</v>
      </c>
      <c r="B257" s="18"/>
      <c r="C257" s="162" t="s">
        <v>439</v>
      </c>
      <c r="D257" s="8">
        <f t="shared" si="20"/>
        <v>4714.8</v>
      </c>
      <c r="E257" s="8">
        <f t="shared" si="20"/>
        <v>3628.2</v>
      </c>
      <c r="F257" s="8">
        <f t="shared" si="20"/>
        <v>3628.2</v>
      </c>
      <c r="G257" s="71">
        <f t="shared" si="14"/>
        <v>100</v>
      </c>
      <c r="H257" s="8">
        <f t="shared" si="15"/>
        <v>0</v>
      </c>
    </row>
    <row r="258" spans="1:8" ht="30">
      <c r="A258" s="17"/>
      <c r="B258" s="24" t="s">
        <v>1</v>
      </c>
      <c r="C258" s="150" t="s">
        <v>59</v>
      </c>
      <c r="D258" s="8">
        <f>'2019(4)'!F289</f>
        <v>4714.8</v>
      </c>
      <c r="E258" s="8">
        <f>'2019(4)'!G289</f>
        <v>3628.2</v>
      </c>
      <c r="F258" s="8">
        <f>'2019(4)'!H289</f>
        <v>3628.2</v>
      </c>
      <c r="G258" s="71">
        <f t="shared" si="14"/>
        <v>100</v>
      </c>
      <c r="H258" s="8">
        <f t="shared" si="15"/>
        <v>0</v>
      </c>
    </row>
    <row r="259" spans="1:8" ht="45">
      <c r="A259" s="7" t="s">
        <v>246</v>
      </c>
      <c r="B259" s="17"/>
      <c r="C259" s="13" t="s">
        <v>339</v>
      </c>
      <c r="D259" s="8">
        <f>D260+D264+D262</f>
        <v>14379.6</v>
      </c>
      <c r="E259" s="8">
        <f>E260+E264+E262+E266</f>
        <v>35411.5</v>
      </c>
      <c r="F259" s="8">
        <f>F260+F264+F262+F266</f>
        <v>31462</v>
      </c>
      <c r="G259" s="71">
        <f t="shared" si="14"/>
        <v>88.84684353952812</v>
      </c>
      <c r="H259" s="8">
        <f t="shared" si="15"/>
        <v>-3949.5</v>
      </c>
    </row>
    <row r="260" spans="1:8" ht="30">
      <c r="A260" s="7" t="s">
        <v>247</v>
      </c>
      <c r="B260" s="17"/>
      <c r="C260" s="13" t="s">
        <v>233</v>
      </c>
      <c r="D260" s="8">
        <f>D261</f>
        <v>11000</v>
      </c>
      <c r="E260" s="8">
        <f>E261</f>
        <v>11687</v>
      </c>
      <c r="F260" s="8">
        <f>F261</f>
        <v>11687</v>
      </c>
      <c r="G260" s="71">
        <f t="shared" si="14"/>
        <v>100</v>
      </c>
      <c r="H260" s="8">
        <f t="shared" si="15"/>
        <v>0</v>
      </c>
    </row>
    <row r="261" spans="1:8" ht="30">
      <c r="A261" s="7"/>
      <c r="B261" s="17" t="s">
        <v>1</v>
      </c>
      <c r="C261" s="3" t="s">
        <v>59</v>
      </c>
      <c r="D261" s="8">
        <f>'2019(4)'!F295</f>
        <v>11000</v>
      </c>
      <c r="E261" s="8">
        <f>'2019(4)'!G295</f>
        <v>11687</v>
      </c>
      <c r="F261" s="8">
        <f>'2019(4)'!H295</f>
        <v>11687</v>
      </c>
      <c r="G261" s="71">
        <f t="shared" si="14"/>
        <v>100</v>
      </c>
      <c r="H261" s="8">
        <f t="shared" si="15"/>
        <v>0</v>
      </c>
    </row>
    <row r="262" spans="1:8" ht="30">
      <c r="A262" s="7" t="s">
        <v>440</v>
      </c>
      <c r="B262" s="17"/>
      <c r="C262" s="156" t="s">
        <v>441</v>
      </c>
      <c r="D262" s="8">
        <f>D263</f>
        <v>1058.7</v>
      </c>
      <c r="E262" s="8">
        <f>E263</f>
        <v>0</v>
      </c>
      <c r="F262" s="8">
        <f>F263</f>
        <v>0</v>
      </c>
      <c r="G262" s="71">
        <v>0</v>
      </c>
      <c r="H262" s="8">
        <f t="shared" si="15"/>
        <v>0</v>
      </c>
    </row>
    <row r="263" spans="1:8" ht="30">
      <c r="A263" s="7"/>
      <c r="B263" s="17" t="s">
        <v>1</v>
      </c>
      <c r="C263" s="150" t="s">
        <v>59</v>
      </c>
      <c r="D263" s="8">
        <f>'2019(4)'!F297</f>
        <v>1058.7</v>
      </c>
      <c r="E263" s="8">
        <f>'2019(4)'!G297</f>
        <v>0</v>
      </c>
      <c r="F263" s="8">
        <f>'2019(4)'!H297</f>
        <v>0</v>
      </c>
      <c r="G263" s="71">
        <v>0</v>
      </c>
      <c r="H263" s="8">
        <f t="shared" si="15"/>
        <v>0</v>
      </c>
    </row>
    <row r="264" spans="1:8" ht="45">
      <c r="A264" s="7" t="s">
        <v>248</v>
      </c>
      <c r="B264" s="17"/>
      <c r="C264" s="19" t="s">
        <v>234</v>
      </c>
      <c r="D264" s="8">
        <f>D265</f>
        <v>2320.8999999999996</v>
      </c>
      <c r="E264" s="8">
        <f>E265</f>
        <v>1633.9</v>
      </c>
      <c r="F264" s="8">
        <f>F265</f>
        <v>1633.9</v>
      </c>
      <c r="G264" s="71">
        <f t="shared" si="14"/>
        <v>100</v>
      </c>
      <c r="H264" s="8">
        <f t="shared" si="15"/>
        <v>0</v>
      </c>
    </row>
    <row r="265" spans="1:8" ht="30">
      <c r="A265" s="7"/>
      <c r="B265" s="17" t="s">
        <v>1</v>
      </c>
      <c r="C265" s="3" t="s">
        <v>59</v>
      </c>
      <c r="D265" s="8">
        <f>'2019(4)'!F299</f>
        <v>2320.8999999999996</v>
      </c>
      <c r="E265" s="8">
        <f>'2019(4)'!G299</f>
        <v>1633.9</v>
      </c>
      <c r="F265" s="8">
        <f>'2019(4)'!H299</f>
        <v>1633.9</v>
      </c>
      <c r="G265" s="71">
        <f t="shared" si="14"/>
        <v>100</v>
      </c>
      <c r="H265" s="8">
        <f t="shared" si="15"/>
        <v>0</v>
      </c>
    </row>
    <row r="266" spans="1:8" ht="64.5" customHeight="1">
      <c r="A266" s="7" t="s">
        <v>379</v>
      </c>
      <c r="B266" s="7"/>
      <c r="C266" s="3" t="s">
        <v>380</v>
      </c>
      <c r="D266" s="8" t="s">
        <v>264</v>
      </c>
      <c r="E266" s="8">
        <f>E267</f>
        <v>22090.6</v>
      </c>
      <c r="F266" s="8">
        <f>F267</f>
        <v>18141.1</v>
      </c>
      <c r="G266" s="71">
        <f t="shared" si="14"/>
        <v>82.12135478438792</v>
      </c>
      <c r="H266" s="8">
        <f t="shared" si="15"/>
        <v>-3949.5</v>
      </c>
    </row>
    <row r="267" spans="1:8" ht="30">
      <c r="A267" s="7"/>
      <c r="B267" s="7" t="s">
        <v>1</v>
      </c>
      <c r="C267" s="3" t="s">
        <v>59</v>
      </c>
      <c r="D267" s="8" t="str">
        <f>'2019(4)'!F301</f>
        <v>-</v>
      </c>
      <c r="E267" s="8">
        <f>'2019(4)'!G301</f>
        <v>22090.6</v>
      </c>
      <c r="F267" s="8">
        <f>'2019(4)'!H301</f>
        <v>18141.1</v>
      </c>
      <c r="G267" s="71">
        <f t="shared" si="14"/>
        <v>82.12135478438792</v>
      </c>
      <c r="H267" s="8">
        <f t="shared" si="15"/>
        <v>-3949.5</v>
      </c>
    </row>
    <row r="268" spans="1:8" ht="30">
      <c r="A268" s="209" t="s">
        <v>481</v>
      </c>
      <c r="B268" s="210"/>
      <c r="C268" s="160" t="s">
        <v>486</v>
      </c>
      <c r="D268" s="8" t="s">
        <v>264</v>
      </c>
      <c r="E268" s="8">
        <f>E269+E273+E276+E281</f>
        <v>41078.899999999994</v>
      </c>
      <c r="F268" s="8">
        <f>F269+F273+F276+F281</f>
        <v>41078.299999999996</v>
      </c>
      <c r="G268" s="71">
        <f t="shared" si="14"/>
        <v>99.99853939613767</v>
      </c>
      <c r="H268" s="8">
        <f t="shared" si="15"/>
        <v>-0.5999999999985448</v>
      </c>
    </row>
    <row r="269" spans="1:8" ht="30">
      <c r="A269" s="209" t="s">
        <v>482</v>
      </c>
      <c r="B269" s="210"/>
      <c r="C269" s="160" t="s">
        <v>410</v>
      </c>
      <c r="D269" s="8" t="s">
        <v>264</v>
      </c>
      <c r="E269" s="8">
        <f>E270</f>
        <v>26276.899999999998</v>
      </c>
      <c r="F269" s="8">
        <f>F270</f>
        <v>26276.3</v>
      </c>
      <c r="G269" s="71">
        <f t="shared" si="14"/>
        <v>99.99771662562937</v>
      </c>
      <c r="H269" s="8">
        <f t="shared" si="15"/>
        <v>-0.5999999999985448</v>
      </c>
    </row>
    <row r="270" spans="1:8" ht="45">
      <c r="A270" s="209" t="s">
        <v>483</v>
      </c>
      <c r="B270" s="210"/>
      <c r="C270" s="160" t="s">
        <v>487</v>
      </c>
      <c r="D270" s="8" t="s">
        <v>264</v>
      </c>
      <c r="E270" s="8">
        <f>E271+E272</f>
        <v>26276.899999999998</v>
      </c>
      <c r="F270" s="8">
        <f>F271+F272</f>
        <v>26276.3</v>
      </c>
      <c r="G270" s="71">
        <f t="shared" si="14"/>
        <v>99.99771662562937</v>
      </c>
      <c r="H270" s="8">
        <f t="shared" si="15"/>
        <v>-0.5999999999985448</v>
      </c>
    </row>
    <row r="271" spans="1:8" ht="21" customHeight="1">
      <c r="A271" s="209"/>
      <c r="B271" s="210" t="s">
        <v>12</v>
      </c>
      <c r="C271" s="160" t="s">
        <v>13</v>
      </c>
      <c r="D271" s="8" t="s">
        <v>264</v>
      </c>
      <c r="E271" s="8">
        <f>'2019(4)'!G341</f>
        <v>19012.1</v>
      </c>
      <c r="F271" s="8">
        <f>'2019(4)'!H341</f>
        <v>19011.5</v>
      </c>
      <c r="G271" s="71">
        <f aca="true" t="shared" si="21" ref="G271:G340">F271/E271*100</f>
        <v>99.99684411506358</v>
      </c>
      <c r="H271" s="8">
        <f aca="true" t="shared" si="22" ref="H271:H340">F271-E271</f>
        <v>-0.5999999999985448</v>
      </c>
    </row>
    <row r="272" spans="1:8" ht="21" customHeight="1">
      <c r="A272" s="209"/>
      <c r="B272" s="210" t="s">
        <v>8</v>
      </c>
      <c r="C272" s="160" t="s">
        <v>9</v>
      </c>
      <c r="D272" s="8" t="s">
        <v>264</v>
      </c>
      <c r="E272" s="8">
        <f>'2019(4)'!G342</f>
        <v>7264.8</v>
      </c>
      <c r="F272" s="8">
        <f>'2019(4)'!H342</f>
        <v>7264.8</v>
      </c>
      <c r="G272" s="71">
        <f>F272/E272*100</f>
        <v>100</v>
      </c>
      <c r="H272" s="8">
        <f>F272-E272</f>
        <v>0</v>
      </c>
    </row>
    <row r="273" spans="1:8" ht="63">
      <c r="A273" s="209" t="s">
        <v>484</v>
      </c>
      <c r="B273" s="210"/>
      <c r="C273" s="213" t="s">
        <v>546</v>
      </c>
      <c r="D273" s="8" t="s">
        <v>264</v>
      </c>
      <c r="E273" s="8">
        <f>E274</f>
        <v>3000</v>
      </c>
      <c r="F273" s="8">
        <f>F274</f>
        <v>3000</v>
      </c>
      <c r="G273" s="71">
        <f t="shared" si="21"/>
        <v>100</v>
      </c>
      <c r="H273" s="8">
        <f t="shared" si="22"/>
        <v>0</v>
      </c>
    </row>
    <row r="274" spans="1:8" ht="63">
      <c r="A274" s="209" t="s">
        <v>485</v>
      </c>
      <c r="B274" s="210"/>
      <c r="C274" s="213" t="s">
        <v>547</v>
      </c>
      <c r="D274" s="8" t="s">
        <v>264</v>
      </c>
      <c r="E274" s="8">
        <f>E275</f>
        <v>3000</v>
      </c>
      <c r="F274" s="8">
        <f>F275</f>
        <v>3000</v>
      </c>
      <c r="G274" s="71">
        <f t="shared" si="21"/>
        <v>100</v>
      </c>
      <c r="H274" s="8">
        <f t="shared" si="22"/>
        <v>0</v>
      </c>
    </row>
    <row r="275" spans="1:8" ht="21" customHeight="1">
      <c r="A275" s="209"/>
      <c r="B275" s="210" t="s">
        <v>8</v>
      </c>
      <c r="C275" s="160" t="s">
        <v>9</v>
      </c>
      <c r="D275" s="8" t="s">
        <v>264</v>
      </c>
      <c r="E275" s="8">
        <f>'2019(4)'!G345</f>
        <v>3000</v>
      </c>
      <c r="F275" s="8">
        <f>'2019(4)'!H345</f>
        <v>3000</v>
      </c>
      <c r="G275" s="71">
        <f t="shared" si="21"/>
        <v>100</v>
      </c>
      <c r="H275" s="8">
        <f t="shared" si="22"/>
        <v>0</v>
      </c>
    </row>
    <row r="276" spans="1:8" ht="60">
      <c r="A276" s="209" t="s">
        <v>510</v>
      </c>
      <c r="B276" s="210"/>
      <c r="C276" s="160" t="s">
        <v>517</v>
      </c>
      <c r="D276" s="8" t="s">
        <v>264</v>
      </c>
      <c r="E276" s="8">
        <f>E277+E280</f>
        <v>6839.3</v>
      </c>
      <c r="F276" s="8">
        <f>F277+F280</f>
        <v>6839.3</v>
      </c>
      <c r="G276" s="71">
        <f t="shared" si="21"/>
        <v>100</v>
      </c>
      <c r="H276" s="8">
        <f t="shared" si="22"/>
        <v>0</v>
      </c>
    </row>
    <row r="277" spans="1:8" ht="60">
      <c r="A277" s="209" t="s">
        <v>511</v>
      </c>
      <c r="B277" s="210"/>
      <c r="C277" s="160" t="s">
        <v>529</v>
      </c>
      <c r="D277" s="8" t="s">
        <v>264</v>
      </c>
      <c r="E277" s="8">
        <f>E278</f>
        <v>389.3</v>
      </c>
      <c r="F277" s="8">
        <f>F278</f>
        <v>389.3</v>
      </c>
      <c r="G277" s="71">
        <f t="shared" si="21"/>
        <v>100</v>
      </c>
      <c r="H277" s="8">
        <f t="shared" si="22"/>
        <v>0</v>
      </c>
    </row>
    <row r="278" spans="1:8" ht="21" customHeight="1">
      <c r="A278" s="209"/>
      <c r="B278" s="210" t="s">
        <v>8</v>
      </c>
      <c r="C278" s="160" t="s">
        <v>9</v>
      </c>
      <c r="D278" s="8" t="s">
        <v>264</v>
      </c>
      <c r="E278" s="8">
        <f>'2019(4)'!G348</f>
        <v>389.3</v>
      </c>
      <c r="F278" s="8">
        <f>'2019(4)'!H348</f>
        <v>389.3</v>
      </c>
      <c r="G278" s="71">
        <f t="shared" si="21"/>
        <v>100</v>
      </c>
      <c r="H278" s="8">
        <f t="shared" si="22"/>
        <v>0</v>
      </c>
    </row>
    <row r="279" spans="1:8" ht="30">
      <c r="A279" s="209" t="s">
        <v>516</v>
      </c>
      <c r="B279" s="210"/>
      <c r="C279" s="160" t="s">
        <v>518</v>
      </c>
      <c r="D279" s="8" t="s">
        <v>264</v>
      </c>
      <c r="E279" s="8">
        <f>E280</f>
        <v>6450</v>
      </c>
      <c r="F279" s="8">
        <f>F280</f>
        <v>6450</v>
      </c>
      <c r="G279" s="71">
        <f t="shared" si="21"/>
        <v>100</v>
      </c>
      <c r="H279" s="8">
        <f t="shared" si="22"/>
        <v>0</v>
      </c>
    </row>
    <row r="280" spans="1:8" ht="21" customHeight="1">
      <c r="A280" s="209"/>
      <c r="B280" s="210" t="s">
        <v>8</v>
      </c>
      <c r="C280" s="160" t="s">
        <v>9</v>
      </c>
      <c r="D280" s="8" t="s">
        <v>264</v>
      </c>
      <c r="E280" s="8">
        <f>'2019(4)'!G350</f>
        <v>6450</v>
      </c>
      <c r="F280" s="8">
        <f>'2019(4)'!H350</f>
        <v>6450</v>
      </c>
      <c r="G280" s="71">
        <f t="shared" si="21"/>
        <v>100</v>
      </c>
      <c r="H280" s="8">
        <f t="shared" si="22"/>
        <v>0</v>
      </c>
    </row>
    <row r="281" spans="1:8" ht="21" customHeight="1">
      <c r="A281" s="215" t="s">
        <v>548</v>
      </c>
      <c r="B281" s="95"/>
      <c r="C281" s="217" t="s">
        <v>550</v>
      </c>
      <c r="D281" s="8" t="s">
        <v>264</v>
      </c>
      <c r="E281" s="8">
        <f>E282</f>
        <v>4962.7</v>
      </c>
      <c r="F281" s="8">
        <f>F282</f>
        <v>4962.7</v>
      </c>
      <c r="G281" s="71">
        <f>F281/E281*100</f>
        <v>100</v>
      </c>
      <c r="H281" s="8">
        <f>F281-E281</f>
        <v>0</v>
      </c>
    </row>
    <row r="282" spans="1:8" ht="21" customHeight="1">
      <c r="A282" s="214" t="s">
        <v>549</v>
      </c>
      <c r="B282" s="95"/>
      <c r="C282" s="216" t="s">
        <v>551</v>
      </c>
      <c r="D282" s="8" t="s">
        <v>264</v>
      </c>
      <c r="E282" s="8">
        <f>E283</f>
        <v>4962.7</v>
      </c>
      <c r="F282" s="8">
        <f>F283</f>
        <v>4962.7</v>
      </c>
      <c r="G282" s="71">
        <f>F282/E282*100</f>
        <v>100</v>
      </c>
      <c r="H282" s="8">
        <f>F282-E282</f>
        <v>0</v>
      </c>
    </row>
    <row r="283" spans="1:8" ht="21" customHeight="1">
      <c r="A283" s="122"/>
      <c r="B283" s="95" t="s">
        <v>8</v>
      </c>
      <c r="C283" s="160" t="s">
        <v>9</v>
      </c>
      <c r="D283" s="8" t="s">
        <v>264</v>
      </c>
      <c r="E283" s="8">
        <f>'2019(4)'!G353</f>
        <v>4962.7</v>
      </c>
      <c r="F283" s="8">
        <f>'2019(4)'!H353</f>
        <v>4962.7</v>
      </c>
      <c r="G283" s="71">
        <f>F283/E283*100</f>
        <v>100</v>
      </c>
      <c r="H283" s="8">
        <f>F283-E283</f>
        <v>0</v>
      </c>
    </row>
    <row r="284" spans="1:8" ht="45">
      <c r="A284" s="7" t="s">
        <v>366</v>
      </c>
      <c r="B284" s="17"/>
      <c r="C284" s="163" t="s">
        <v>367</v>
      </c>
      <c r="D284" s="8" t="str">
        <f>D285</f>
        <v>-</v>
      </c>
      <c r="E284" s="8">
        <f>E285</f>
        <v>4390</v>
      </c>
      <c r="F284" s="8">
        <f>F285</f>
        <v>0</v>
      </c>
      <c r="G284" s="71">
        <f t="shared" si="21"/>
        <v>0</v>
      </c>
      <c r="H284" s="8">
        <f t="shared" si="22"/>
        <v>-4390</v>
      </c>
    </row>
    <row r="285" spans="1:8" ht="37.5" customHeight="1">
      <c r="A285" s="7" t="s">
        <v>368</v>
      </c>
      <c r="B285" s="7"/>
      <c r="C285" s="161" t="s">
        <v>451</v>
      </c>
      <c r="D285" s="8" t="s">
        <v>264</v>
      </c>
      <c r="E285" s="8">
        <f>E286</f>
        <v>4390</v>
      </c>
      <c r="F285" s="8">
        <f>F286</f>
        <v>0</v>
      </c>
      <c r="G285" s="71">
        <f t="shared" si="21"/>
        <v>0</v>
      </c>
      <c r="H285" s="8">
        <f t="shared" si="22"/>
        <v>-4390</v>
      </c>
    </row>
    <row r="286" spans="1:8" ht="30">
      <c r="A286" s="7" t="s">
        <v>383</v>
      </c>
      <c r="B286" s="7"/>
      <c r="C286" s="164" t="s">
        <v>369</v>
      </c>
      <c r="D286" s="8" t="s">
        <v>264</v>
      </c>
      <c r="E286" s="8">
        <f>E287</f>
        <v>4390</v>
      </c>
      <c r="F286" s="8">
        <f>F287</f>
        <v>0</v>
      </c>
      <c r="G286" s="71">
        <f t="shared" si="21"/>
        <v>0</v>
      </c>
      <c r="H286" s="8">
        <f t="shared" si="22"/>
        <v>-4390</v>
      </c>
    </row>
    <row r="287" spans="1:8" ht="30">
      <c r="A287" s="7"/>
      <c r="B287" s="7" t="s">
        <v>1</v>
      </c>
      <c r="C287" s="151" t="s">
        <v>59</v>
      </c>
      <c r="D287" s="8" t="str">
        <f>'2019(4)'!F438</f>
        <v>-</v>
      </c>
      <c r="E287" s="8">
        <f>'2019(4)'!G438</f>
        <v>4390</v>
      </c>
      <c r="F287" s="8">
        <f>'2019(4)'!H438</f>
        <v>0</v>
      </c>
      <c r="G287" s="71">
        <f t="shared" si="21"/>
        <v>0</v>
      </c>
      <c r="H287" s="8">
        <f t="shared" si="22"/>
        <v>-4390</v>
      </c>
    </row>
    <row r="288" spans="1:8" ht="45">
      <c r="A288" s="7" t="s">
        <v>267</v>
      </c>
      <c r="B288" s="17"/>
      <c r="C288" s="19" t="s">
        <v>268</v>
      </c>
      <c r="D288" s="8">
        <f>D289</f>
        <v>13</v>
      </c>
      <c r="E288" s="8">
        <f>E289</f>
        <v>5</v>
      </c>
      <c r="F288" s="8">
        <f>F289</f>
        <v>5</v>
      </c>
      <c r="G288" s="71">
        <f t="shared" si="21"/>
        <v>100</v>
      </c>
      <c r="H288" s="8">
        <f t="shared" si="22"/>
        <v>0</v>
      </c>
    </row>
    <row r="289" spans="1:8" ht="60">
      <c r="A289" s="44" t="s">
        <v>327</v>
      </c>
      <c r="B289" s="39"/>
      <c r="C289" s="33" t="s">
        <v>328</v>
      </c>
      <c r="D289" s="8">
        <f>D290+D294</f>
        <v>13</v>
      </c>
      <c r="E289" s="8">
        <f>E290+E294</f>
        <v>5</v>
      </c>
      <c r="F289" s="8">
        <f>F290+F294</f>
        <v>5</v>
      </c>
      <c r="G289" s="71">
        <f t="shared" si="21"/>
        <v>100</v>
      </c>
      <c r="H289" s="8">
        <f t="shared" si="22"/>
        <v>0</v>
      </c>
    </row>
    <row r="290" spans="1:8" ht="45">
      <c r="A290" s="44" t="s">
        <v>329</v>
      </c>
      <c r="B290" s="39"/>
      <c r="C290" s="33" t="s">
        <v>330</v>
      </c>
      <c r="D290" s="8">
        <f aca="true" t="shared" si="23" ref="D290:F291">D291</f>
        <v>9</v>
      </c>
      <c r="E290" s="8">
        <f t="shared" si="23"/>
        <v>5</v>
      </c>
      <c r="F290" s="8">
        <f t="shared" si="23"/>
        <v>5</v>
      </c>
      <c r="G290" s="71">
        <f t="shared" si="21"/>
        <v>100</v>
      </c>
      <c r="H290" s="8">
        <f t="shared" si="22"/>
        <v>0</v>
      </c>
    </row>
    <row r="291" spans="1:8" ht="30">
      <c r="A291" s="44" t="s">
        <v>331</v>
      </c>
      <c r="B291" s="39"/>
      <c r="C291" s="42" t="s">
        <v>332</v>
      </c>
      <c r="D291" s="8">
        <f t="shared" si="23"/>
        <v>9</v>
      </c>
      <c r="E291" s="8">
        <f t="shared" si="23"/>
        <v>5</v>
      </c>
      <c r="F291" s="8">
        <f t="shared" si="23"/>
        <v>5</v>
      </c>
      <c r="G291" s="71">
        <f t="shared" si="21"/>
        <v>100</v>
      </c>
      <c r="H291" s="8">
        <f t="shared" si="22"/>
        <v>0</v>
      </c>
    </row>
    <row r="292" spans="1:8" ht="30">
      <c r="A292" s="44"/>
      <c r="B292" s="11">
        <v>200</v>
      </c>
      <c r="C292" s="28" t="s">
        <v>59</v>
      </c>
      <c r="D292" s="8">
        <f>'2019(4)'!F271</f>
        <v>9</v>
      </c>
      <c r="E292" s="8">
        <f>'2019(4)'!G271</f>
        <v>5</v>
      </c>
      <c r="F292" s="8">
        <f>'2019(4)'!H271</f>
        <v>5</v>
      </c>
      <c r="G292" s="71">
        <f t="shared" si="21"/>
        <v>100</v>
      </c>
      <c r="H292" s="8">
        <f t="shared" si="22"/>
        <v>0</v>
      </c>
    </row>
    <row r="293" spans="1:8" ht="45">
      <c r="A293" s="44" t="s">
        <v>430</v>
      </c>
      <c r="B293" s="11"/>
      <c r="C293" s="165" t="s">
        <v>431</v>
      </c>
      <c r="D293" s="8">
        <f aca="true" t="shared" si="24" ref="D293:F294">D294</f>
        <v>4</v>
      </c>
      <c r="E293" s="8">
        <f t="shared" si="24"/>
        <v>0</v>
      </c>
      <c r="F293" s="8">
        <f t="shared" si="24"/>
        <v>0</v>
      </c>
      <c r="G293" s="71">
        <v>0</v>
      </c>
      <c r="H293" s="8">
        <f t="shared" si="22"/>
        <v>0</v>
      </c>
    </row>
    <row r="294" spans="1:8" ht="30">
      <c r="A294" s="44" t="s">
        <v>432</v>
      </c>
      <c r="B294" s="11"/>
      <c r="C294" s="165" t="s">
        <v>433</v>
      </c>
      <c r="D294" s="8">
        <f t="shared" si="24"/>
        <v>4</v>
      </c>
      <c r="E294" s="8">
        <f t="shared" si="24"/>
        <v>0</v>
      </c>
      <c r="F294" s="8">
        <f t="shared" si="24"/>
        <v>0</v>
      </c>
      <c r="G294" s="71">
        <v>0</v>
      </c>
      <c r="H294" s="8">
        <f t="shared" si="22"/>
        <v>0</v>
      </c>
    </row>
    <row r="295" spans="1:8" ht="30">
      <c r="A295" s="44"/>
      <c r="B295" s="11" t="s">
        <v>1</v>
      </c>
      <c r="C295" s="150" t="s">
        <v>59</v>
      </c>
      <c r="D295" s="8">
        <f>'2019(4)'!F274</f>
        <v>4</v>
      </c>
      <c r="E295" s="8">
        <f>'2019(4)'!G274</f>
        <v>0</v>
      </c>
      <c r="F295" s="8">
        <f>'2019(4)'!H274</f>
        <v>0</v>
      </c>
      <c r="G295" s="71">
        <v>0</v>
      </c>
      <c r="H295" s="8">
        <f t="shared" si="22"/>
        <v>0</v>
      </c>
    </row>
    <row r="296" spans="1:8" ht="75">
      <c r="A296" s="44" t="s">
        <v>272</v>
      </c>
      <c r="B296" s="7"/>
      <c r="C296" s="22" t="s">
        <v>273</v>
      </c>
      <c r="D296" s="8">
        <f>D297</f>
        <v>25309.4</v>
      </c>
      <c r="E296" s="139">
        <f>E297</f>
        <v>25229.5</v>
      </c>
      <c r="F296" s="139">
        <f>F297</f>
        <v>20488.2</v>
      </c>
      <c r="G296" s="71">
        <f t="shared" si="21"/>
        <v>81.20731683148695</v>
      </c>
      <c r="H296" s="8">
        <f t="shared" si="22"/>
        <v>-4741.299999999999</v>
      </c>
    </row>
    <row r="297" spans="1:8" ht="75">
      <c r="A297" s="44" t="s">
        <v>274</v>
      </c>
      <c r="B297" s="14"/>
      <c r="C297" s="33" t="s">
        <v>35</v>
      </c>
      <c r="D297" s="8">
        <f>D301+D298+D300</f>
        <v>25309.4</v>
      </c>
      <c r="E297" s="8">
        <f>E301+E298+E299+E300</f>
        <v>25229.5</v>
      </c>
      <c r="F297" s="8">
        <f>F301+F298+F299+F300</f>
        <v>20488.2</v>
      </c>
      <c r="G297" s="71">
        <f t="shared" si="21"/>
        <v>81.20731683148695</v>
      </c>
      <c r="H297" s="8">
        <f t="shared" si="22"/>
        <v>-4741.299999999999</v>
      </c>
    </row>
    <row r="298" spans="1:8" ht="30">
      <c r="A298" s="44"/>
      <c r="B298" s="11">
        <v>200</v>
      </c>
      <c r="C298" s="3" t="s">
        <v>59</v>
      </c>
      <c r="D298" s="8">
        <f>'2019(4)'!F43</f>
        <v>159.4</v>
      </c>
      <c r="E298" s="8">
        <f>'2019(4)'!G43</f>
        <v>364.6</v>
      </c>
      <c r="F298" s="8">
        <f>'2019(4)'!H43</f>
        <v>364.6</v>
      </c>
      <c r="G298" s="71">
        <f t="shared" si="21"/>
        <v>100</v>
      </c>
      <c r="H298" s="8">
        <f t="shared" si="22"/>
        <v>0</v>
      </c>
    </row>
    <row r="299" spans="1:8" ht="15">
      <c r="A299" s="44"/>
      <c r="B299" s="14" t="s">
        <v>12</v>
      </c>
      <c r="C299" s="3" t="s">
        <v>13</v>
      </c>
      <c r="D299" s="8" t="str">
        <f>'2019(4)'!F510</f>
        <v>-</v>
      </c>
      <c r="E299" s="8">
        <f>'2019(4)'!G510</f>
        <v>3884.2</v>
      </c>
      <c r="F299" s="8">
        <f>'2019(4)'!H510</f>
        <v>3884.2</v>
      </c>
      <c r="G299" s="71">
        <f t="shared" si="21"/>
        <v>100</v>
      </c>
      <c r="H299" s="8">
        <f t="shared" si="22"/>
        <v>0</v>
      </c>
    </row>
    <row r="300" spans="1:8" ht="45">
      <c r="A300" s="44"/>
      <c r="B300" s="17" t="s">
        <v>4</v>
      </c>
      <c r="C300" s="3" t="s">
        <v>20</v>
      </c>
      <c r="D300" s="8">
        <f>'2019(4)'!F24+'2019(4)'!F44+'2019(4)'!F63</f>
        <v>5146.8</v>
      </c>
      <c r="E300" s="8">
        <f>'2019(4)'!G24+'2019(4)'!G44+'2019(4)'!G63</f>
        <v>16239.400000000001</v>
      </c>
      <c r="F300" s="8">
        <f>'2019(4)'!H24+'2019(4)'!H44+'2019(4)'!H63</f>
        <v>16239.400000000001</v>
      </c>
      <c r="G300" s="71">
        <f t="shared" si="21"/>
        <v>100</v>
      </c>
      <c r="H300" s="8">
        <f t="shared" si="22"/>
        <v>0</v>
      </c>
    </row>
    <row r="301" spans="1:8" ht="15">
      <c r="A301" s="44"/>
      <c r="B301" s="14" t="s">
        <v>8</v>
      </c>
      <c r="C301" s="28" t="s">
        <v>9</v>
      </c>
      <c r="D301" s="8">
        <f>'2019(4)'!F505</f>
        <v>20003.2</v>
      </c>
      <c r="E301" s="8">
        <f>'2019(4)'!G505</f>
        <v>4741.3</v>
      </c>
      <c r="F301" s="8">
        <f>'2019(4)'!H505</f>
        <v>0</v>
      </c>
      <c r="G301" s="71">
        <f t="shared" si="21"/>
        <v>0</v>
      </c>
      <c r="H301" s="8">
        <f t="shared" si="22"/>
        <v>-4741.3</v>
      </c>
    </row>
    <row r="302" spans="1:8" ht="60">
      <c r="A302" s="203" t="s">
        <v>489</v>
      </c>
      <c r="B302" s="204"/>
      <c r="C302" s="151" t="s">
        <v>491</v>
      </c>
      <c r="D302" s="8" t="s">
        <v>264</v>
      </c>
      <c r="E302" s="8">
        <f>E303</f>
        <v>11910</v>
      </c>
      <c r="F302" s="8">
        <f>F303</f>
        <v>6705.9</v>
      </c>
      <c r="G302" s="71">
        <f t="shared" si="21"/>
        <v>56.304785894206546</v>
      </c>
      <c r="H302" s="8">
        <f t="shared" si="22"/>
        <v>-5204.1</v>
      </c>
    </row>
    <row r="303" spans="1:8" ht="45">
      <c r="A303" s="203" t="s">
        <v>492</v>
      </c>
      <c r="B303" s="204"/>
      <c r="C303" s="151" t="s">
        <v>493</v>
      </c>
      <c r="D303" s="8" t="s">
        <v>264</v>
      </c>
      <c r="E303" s="8">
        <f>E304+E306+E309</f>
        <v>11910</v>
      </c>
      <c r="F303" s="8">
        <f>F304+F306</f>
        <v>6705.9</v>
      </c>
      <c r="G303" s="71">
        <f t="shared" si="21"/>
        <v>56.304785894206546</v>
      </c>
      <c r="H303" s="8">
        <f t="shared" si="22"/>
        <v>-5204.1</v>
      </c>
    </row>
    <row r="304" spans="1:8" ht="45">
      <c r="A304" s="203" t="s">
        <v>490</v>
      </c>
      <c r="B304" s="204"/>
      <c r="C304" s="151" t="s">
        <v>494</v>
      </c>
      <c r="D304" s="8" t="s">
        <v>264</v>
      </c>
      <c r="E304" s="8">
        <f>E305</f>
        <v>6076</v>
      </c>
      <c r="F304" s="8">
        <f>F305</f>
        <v>6076</v>
      </c>
      <c r="G304" s="71">
        <f t="shared" si="21"/>
        <v>100</v>
      </c>
      <c r="H304" s="8">
        <f t="shared" si="22"/>
        <v>0</v>
      </c>
    </row>
    <row r="305" spans="1:8" ht="16.5" customHeight="1">
      <c r="A305" s="203"/>
      <c r="B305" s="204" t="s">
        <v>2</v>
      </c>
      <c r="C305" s="151" t="s">
        <v>3</v>
      </c>
      <c r="D305" s="8" t="s">
        <v>264</v>
      </c>
      <c r="E305" s="8">
        <f>'2019(4)'!G409</f>
        <v>6076</v>
      </c>
      <c r="F305" s="8">
        <f>'2019(4)'!H409</f>
        <v>6076</v>
      </c>
      <c r="G305" s="71">
        <f t="shared" si="21"/>
        <v>100</v>
      </c>
      <c r="H305" s="8">
        <f t="shared" si="22"/>
        <v>0</v>
      </c>
    </row>
    <row r="306" spans="1:8" ht="60">
      <c r="A306" s="203" t="s">
        <v>519</v>
      </c>
      <c r="B306" s="204"/>
      <c r="C306" s="151" t="s">
        <v>520</v>
      </c>
      <c r="D306" s="8" t="s">
        <v>264</v>
      </c>
      <c r="E306" s="8">
        <f>E307</f>
        <v>638.4</v>
      </c>
      <c r="F306" s="8">
        <f>F307</f>
        <v>629.9</v>
      </c>
      <c r="G306" s="71">
        <f t="shared" si="21"/>
        <v>98.66854636591479</v>
      </c>
      <c r="H306" s="8">
        <f t="shared" si="22"/>
        <v>-8.5</v>
      </c>
    </row>
    <row r="307" spans="1:8" ht="16.5" customHeight="1">
      <c r="A307" s="203"/>
      <c r="B307" s="204" t="s">
        <v>2</v>
      </c>
      <c r="C307" s="151" t="s">
        <v>3</v>
      </c>
      <c r="D307" s="8" t="s">
        <v>264</v>
      </c>
      <c r="E307" s="8">
        <f>'2019(4)'!G411</f>
        <v>638.4</v>
      </c>
      <c r="F307" s="8">
        <f>'2019(4)'!H411</f>
        <v>629.9</v>
      </c>
      <c r="G307" s="71">
        <f t="shared" si="21"/>
        <v>98.66854636591479</v>
      </c>
      <c r="H307" s="8">
        <f t="shared" si="22"/>
        <v>-8.5</v>
      </c>
    </row>
    <row r="308" spans="1:8" ht="30">
      <c r="A308" s="220" t="s">
        <v>552</v>
      </c>
      <c r="B308" s="128"/>
      <c r="C308" s="151" t="s">
        <v>553</v>
      </c>
      <c r="D308" s="8" t="s">
        <v>264</v>
      </c>
      <c r="E308" s="8">
        <f>E309</f>
        <v>5195.6</v>
      </c>
      <c r="F308" s="8">
        <f>F309</f>
        <v>0</v>
      </c>
      <c r="G308" s="71">
        <f>F308/E308*100</f>
        <v>0</v>
      </c>
      <c r="H308" s="8">
        <f>F308-E308</f>
        <v>-5195.6</v>
      </c>
    </row>
    <row r="309" spans="1:8" ht="45">
      <c r="A309" s="135"/>
      <c r="B309" s="128" t="s">
        <v>515</v>
      </c>
      <c r="C309" s="153" t="s">
        <v>360</v>
      </c>
      <c r="D309" s="8" t="s">
        <v>264</v>
      </c>
      <c r="E309" s="8">
        <f>'2019(4)'!G330</f>
        <v>5195.6</v>
      </c>
      <c r="F309" s="8">
        <f>'2019(4)'!H330</f>
        <v>0</v>
      </c>
      <c r="G309" s="71">
        <f>F309/E309*100</f>
        <v>0</v>
      </c>
      <c r="H309" s="8">
        <f>F309-E309</f>
        <v>-5195.6</v>
      </c>
    </row>
    <row r="310" spans="1:8" ht="15">
      <c r="A310" s="18" t="s">
        <v>86</v>
      </c>
      <c r="B310" s="11"/>
      <c r="C310" s="3" t="s">
        <v>14</v>
      </c>
      <c r="D310" s="8">
        <f>D311+D354+D365+D372</f>
        <v>52765.3</v>
      </c>
      <c r="E310" s="8">
        <f>E311+E354+E365+E372+E375+E378</f>
        <v>70581.3</v>
      </c>
      <c r="F310" s="8">
        <f>F311+F354+F365+F372+F375+F378</f>
        <v>66413.6</v>
      </c>
      <c r="G310" s="71">
        <f t="shared" si="21"/>
        <v>94.09517818458998</v>
      </c>
      <c r="H310" s="8">
        <f t="shared" si="22"/>
        <v>-4167.699999999997</v>
      </c>
    </row>
    <row r="311" spans="1:8" ht="45">
      <c r="A311" s="57" t="s">
        <v>70</v>
      </c>
      <c r="B311" s="58"/>
      <c r="C311" s="59" t="s">
        <v>69</v>
      </c>
      <c r="D311" s="8">
        <f>D312+D314+D318+D320+D324+D326+D328+D332+D335+D338+D340+D343+D345+D347</f>
        <v>44276.5</v>
      </c>
      <c r="E311" s="8">
        <f>E312+E314+E318+E320+E324+E326+E328+E332+E335+E338+E340+E343+E345+E347+E350+E352</f>
        <v>52677.100000000006</v>
      </c>
      <c r="F311" s="8">
        <f>F312+F314+F318+F320+F324+F326+F328+F332+F335+F338+F340+F343+F345+F347+F350+F352</f>
        <v>50143.40000000001</v>
      </c>
      <c r="G311" s="71">
        <f t="shared" si="21"/>
        <v>95.19013005651412</v>
      </c>
      <c r="H311" s="8">
        <f t="shared" si="22"/>
        <v>-2533.699999999997</v>
      </c>
    </row>
    <row r="312" spans="1:8" ht="15">
      <c r="A312" s="60" t="s">
        <v>71</v>
      </c>
      <c r="B312" s="61"/>
      <c r="C312" s="62" t="s">
        <v>15</v>
      </c>
      <c r="D312" s="8">
        <f>D313</f>
        <v>1663.4</v>
      </c>
      <c r="E312" s="8">
        <f>E313</f>
        <v>2683.5</v>
      </c>
      <c r="F312" s="8">
        <f>F313</f>
        <v>2405.5</v>
      </c>
      <c r="G312" s="71">
        <f t="shared" si="21"/>
        <v>89.64039500652133</v>
      </c>
      <c r="H312" s="8">
        <f t="shared" si="22"/>
        <v>-278</v>
      </c>
    </row>
    <row r="313" spans="1:8" ht="75">
      <c r="A313" s="44"/>
      <c r="B313" s="14">
        <v>100</v>
      </c>
      <c r="C313" s="56" t="s">
        <v>58</v>
      </c>
      <c r="D313" s="8">
        <f>'2019(4)'!F156</f>
        <v>1663.4</v>
      </c>
      <c r="E313" s="8">
        <f>'2019(4)'!G156</f>
        <v>2683.5</v>
      </c>
      <c r="F313" s="8">
        <f>'2019(4)'!H156</f>
        <v>2405.5</v>
      </c>
      <c r="G313" s="71">
        <f t="shared" si="21"/>
        <v>89.64039500652133</v>
      </c>
      <c r="H313" s="8">
        <f t="shared" si="22"/>
        <v>-278</v>
      </c>
    </row>
    <row r="314" spans="1:8" ht="30">
      <c r="A314" s="44" t="s">
        <v>178</v>
      </c>
      <c r="B314" s="34"/>
      <c r="C314" s="20" t="s">
        <v>66</v>
      </c>
      <c r="D314" s="8">
        <f>D315+D316+D317</f>
        <v>33693.3</v>
      </c>
      <c r="E314" s="8">
        <f>E315+E316+E317</f>
        <v>40038.5</v>
      </c>
      <c r="F314" s="8">
        <f>F315+F316+F317</f>
        <v>37801.4</v>
      </c>
      <c r="G314" s="71">
        <f t="shared" si="21"/>
        <v>94.41262784569851</v>
      </c>
      <c r="H314" s="8">
        <f t="shared" si="22"/>
        <v>-2237.0999999999985</v>
      </c>
    </row>
    <row r="315" spans="1:8" ht="75">
      <c r="A315" s="7"/>
      <c r="B315" s="11" t="s">
        <v>0</v>
      </c>
      <c r="C315" s="3" t="s">
        <v>58</v>
      </c>
      <c r="D315" s="8">
        <f>'2019(4)'!F175</f>
        <v>30428.2</v>
      </c>
      <c r="E315" s="8">
        <f>'2019(4)'!G175</f>
        <v>34608.1</v>
      </c>
      <c r="F315" s="8">
        <f>'2019(4)'!H175</f>
        <v>32948.8</v>
      </c>
      <c r="G315" s="71">
        <f t="shared" si="21"/>
        <v>95.20545768187218</v>
      </c>
      <c r="H315" s="8">
        <f t="shared" si="22"/>
        <v>-1659.2999999999956</v>
      </c>
    </row>
    <row r="316" spans="1:8" ht="30">
      <c r="A316" s="7"/>
      <c r="B316" s="18" t="s">
        <v>1</v>
      </c>
      <c r="C316" s="19" t="s">
        <v>59</v>
      </c>
      <c r="D316" s="8">
        <f>'2019(4)'!F176</f>
        <v>3232.1</v>
      </c>
      <c r="E316" s="8">
        <f>'2019(4)'!G176</f>
        <v>5202.6</v>
      </c>
      <c r="F316" s="8">
        <f>'2019(4)'!H176</f>
        <v>4678.4</v>
      </c>
      <c r="G316" s="71">
        <f t="shared" si="21"/>
        <v>89.92426863491329</v>
      </c>
      <c r="H316" s="8">
        <f t="shared" si="22"/>
        <v>-524.2000000000007</v>
      </c>
    </row>
    <row r="317" spans="1:8" ht="15">
      <c r="A317" s="7"/>
      <c r="B317" s="18" t="s">
        <v>8</v>
      </c>
      <c r="C317" s="19" t="s">
        <v>9</v>
      </c>
      <c r="D317" s="8">
        <f>'2019(4)'!F177</f>
        <v>33</v>
      </c>
      <c r="E317" s="8">
        <f>'2019(4)'!G177</f>
        <v>227.8</v>
      </c>
      <c r="F317" s="8">
        <f>'2019(4)'!H177</f>
        <v>174.2</v>
      </c>
      <c r="G317" s="71">
        <f t="shared" si="21"/>
        <v>76.47058823529412</v>
      </c>
      <c r="H317" s="8">
        <f t="shared" si="22"/>
        <v>-53.60000000000002</v>
      </c>
    </row>
    <row r="318" spans="1:8" ht="30">
      <c r="A318" s="7" t="s">
        <v>176</v>
      </c>
      <c r="B318" s="18"/>
      <c r="C318" s="19" t="s">
        <v>16</v>
      </c>
      <c r="D318" s="8">
        <f>D319</f>
        <v>1077.7</v>
      </c>
      <c r="E318" s="8">
        <f>E319</f>
        <v>1284.8</v>
      </c>
      <c r="F318" s="8">
        <f>F319</f>
        <v>1283.8</v>
      </c>
      <c r="G318" s="71">
        <f t="shared" si="21"/>
        <v>99.92216687422167</v>
      </c>
      <c r="H318" s="8">
        <f t="shared" si="22"/>
        <v>-1</v>
      </c>
    </row>
    <row r="319" spans="1:8" ht="75">
      <c r="A319" s="7"/>
      <c r="B319" s="27" t="s">
        <v>0</v>
      </c>
      <c r="C319" s="26" t="s">
        <v>58</v>
      </c>
      <c r="D319" s="8">
        <f>'2019(4)'!F145</f>
        <v>1077.7</v>
      </c>
      <c r="E319" s="8">
        <f>'2019(4)'!G145</f>
        <v>1284.8</v>
      </c>
      <c r="F319" s="8">
        <f>'2019(4)'!H145</f>
        <v>1283.8</v>
      </c>
      <c r="G319" s="71">
        <f t="shared" si="21"/>
        <v>99.92216687422167</v>
      </c>
      <c r="H319" s="8">
        <f t="shared" si="22"/>
        <v>-1</v>
      </c>
    </row>
    <row r="320" spans="1:8" ht="30" customHeight="1">
      <c r="A320" s="44" t="s">
        <v>177</v>
      </c>
      <c r="B320" s="7"/>
      <c r="C320" s="22" t="s">
        <v>72</v>
      </c>
      <c r="D320" s="21">
        <f>D321+D322</f>
        <v>1508.2</v>
      </c>
      <c r="E320" s="21">
        <f>E321+E322+E323</f>
        <v>1673.7</v>
      </c>
      <c r="F320" s="21">
        <f>F321+F322+F323</f>
        <v>1672.7000000000003</v>
      </c>
      <c r="G320" s="71">
        <f t="shared" si="21"/>
        <v>99.94025213598616</v>
      </c>
      <c r="H320" s="8">
        <f t="shared" si="22"/>
        <v>-0.9999999999997726</v>
      </c>
    </row>
    <row r="321" spans="1:8" ht="75">
      <c r="A321" s="49"/>
      <c r="B321" s="7" t="s">
        <v>0</v>
      </c>
      <c r="C321" s="19" t="s">
        <v>58</v>
      </c>
      <c r="D321" s="8">
        <f>'2019(4)'!F147</f>
        <v>1399.5</v>
      </c>
      <c r="E321" s="8">
        <f>'2019(4)'!G147</f>
        <v>1610</v>
      </c>
      <c r="F321" s="8">
        <f>'2019(4)'!H147</f>
        <v>1609.9</v>
      </c>
      <c r="G321" s="71">
        <f t="shared" si="21"/>
        <v>99.99378881987579</v>
      </c>
      <c r="H321" s="8">
        <f t="shared" si="22"/>
        <v>-0.09999999999990905</v>
      </c>
    </row>
    <row r="322" spans="1:8" ht="30">
      <c r="A322" s="49"/>
      <c r="B322" s="14">
        <v>200</v>
      </c>
      <c r="C322" s="15" t="s">
        <v>59</v>
      </c>
      <c r="D322" s="8">
        <f>'2019(4)'!F148</f>
        <v>108.70000000000002</v>
      </c>
      <c r="E322" s="8">
        <f>'2019(4)'!G148</f>
        <v>63.3</v>
      </c>
      <c r="F322" s="8">
        <f>'2019(4)'!H148</f>
        <v>62.4</v>
      </c>
      <c r="G322" s="71">
        <f t="shared" si="21"/>
        <v>98.5781990521327</v>
      </c>
      <c r="H322" s="8">
        <f t="shared" si="22"/>
        <v>-0.8999999999999986</v>
      </c>
    </row>
    <row r="323" spans="1:8" ht="15">
      <c r="A323" s="49"/>
      <c r="B323" s="14" t="s">
        <v>8</v>
      </c>
      <c r="C323" s="19" t="s">
        <v>9</v>
      </c>
      <c r="D323" s="8" t="str">
        <f>'2019(4)'!F149</f>
        <v>-</v>
      </c>
      <c r="E323" s="8">
        <f>'2019(4)'!G149</f>
        <v>0.4</v>
      </c>
      <c r="F323" s="8">
        <f>'2019(4)'!H149</f>
        <v>0.4</v>
      </c>
      <c r="G323" s="71">
        <f t="shared" si="21"/>
        <v>100</v>
      </c>
      <c r="H323" s="8">
        <f t="shared" si="22"/>
        <v>0</v>
      </c>
    </row>
    <row r="324" spans="1:8" ht="30">
      <c r="A324" s="7" t="s">
        <v>172</v>
      </c>
      <c r="B324" s="34"/>
      <c r="C324" s="3" t="s">
        <v>17</v>
      </c>
      <c r="D324" s="8">
        <f>D325</f>
        <v>1571.6000000000001</v>
      </c>
      <c r="E324" s="8">
        <f>E325</f>
        <v>1441.6</v>
      </c>
      <c r="F324" s="8">
        <f>F325</f>
        <v>1441.6</v>
      </c>
      <c r="G324" s="71">
        <f t="shared" si="21"/>
        <v>100</v>
      </c>
      <c r="H324" s="8">
        <f t="shared" si="22"/>
        <v>0</v>
      </c>
    </row>
    <row r="325" spans="1:8" ht="75">
      <c r="A325" s="7"/>
      <c r="B325" s="7" t="s">
        <v>0</v>
      </c>
      <c r="C325" s="15" t="s">
        <v>58</v>
      </c>
      <c r="D325" s="8">
        <f>'2019(4)'!F460</f>
        <v>1571.6000000000001</v>
      </c>
      <c r="E325" s="8">
        <f>'2019(4)'!G460</f>
        <v>1441.6</v>
      </c>
      <c r="F325" s="8">
        <f>'2019(4)'!H460</f>
        <v>1441.6</v>
      </c>
      <c r="G325" s="71">
        <f t="shared" si="21"/>
        <v>100</v>
      </c>
      <c r="H325" s="8">
        <f t="shared" si="22"/>
        <v>0</v>
      </c>
    </row>
    <row r="326" spans="1:8" ht="30">
      <c r="A326" s="7" t="s">
        <v>199</v>
      </c>
      <c r="B326" s="17"/>
      <c r="C326" s="3" t="s">
        <v>18</v>
      </c>
      <c r="D326" s="8">
        <f>D327</f>
        <v>126.6</v>
      </c>
      <c r="E326" s="8">
        <f>E327</f>
        <v>101.9</v>
      </c>
      <c r="F326" s="8">
        <f>F327</f>
        <v>101.9</v>
      </c>
      <c r="G326" s="71">
        <f t="shared" si="21"/>
        <v>100</v>
      </c>
      <c r="H326" s="8">
        <f t="shared" si="22"/>
        <v>0</v>
      </c>
    </row>
    <row r="327" spans="1:8" ht="75">
      <c r="A327" s="7"/>
      <c r="B327" s="17" t="s">
        <v>0</v>
      </c>
      <c r="C327" s="3" t="s">
        <v>58</v>
      </c>
      <c r="D327" s="8">
        <f>'2019(4)'!F462</f>
        <v>126.6</v>
      </c>
      <c r="E327" s="8">
        <f>'2019(4)'!G462</f>
        <v>101.9</v>
      </c>
      <c r="F327" s="8">
        <f>'2019(4)'!H462</f>
        <v>101.9</v>
      </c>
      <c r="G327" s="71">
        <f t="shared" si="21"/>
        <v>100</v>
      </c>
      <c r="H327" s="8">
        <f t="shared" si="22"/>
        <v>0</v>
      </c>
    </row>
    <row r="328" spans="1:8" ht="30">
      <c r="A328" s="7" t="s">
        <v>200</v>
      </c>
      <c r="B328" s="17"/>
      <c r="C328" s="28" t="s">
        <v>73</v>
      </c>
      <c r="D328" s="8">
        <f>D329+D330</f>
        <v>1172</v>
      </c>
      <c r="E328" s="8">
        <f>E329+E330+E331</f>
        <v>1471</v>
      </c>
      <c r="F328" s="8">
        <f>F329+F330+F331</f>
        <v>1470.9</v>
      </c>
      <c r="G328" s="71">
        <f t="shared" si="21"/>
        <v>99.99320190346704</v>
      </c>
      <c r="H328" s="8">
        <f t="shared" si="22"/>
        <v>-0.09999999999990905</v>
      </c>
    </row>
    <row r="329" spans="1:8" ht="75">
      <c r="A329" s="7"/>
      <c r="B329" s="7" t="s">
        <v>0</v>
      </c>
      <c r="C329" s="15" t="s">
        <v>58</v>
      </c>
      <c r="D329" s="8">
        <f>'2019(4)'!F464</f>
        <v>1063.3</v>
      </c>
      <c r="E329" s="8">
        <f>'2019(4)'!G464</f>
        <v>1346</v>
      </c>
      <c r="F329" s="8">
        <f>'2019(4)'!H464</f>
        <v>1346</v>
      </c>
      <c r="G329" s="71">
        <f t="shared" si="21"/>
        <v>100</v>
      </c>
      <c r="H329" s="8">
        <f t="shared" si="22"/>
        <v>0</v>
      </c>
    </row>
    <row r="330" spans="1:8" ht="30">
      <c r="A330" s="7"/>
      <c r="B330" s="24" t="s">
        <v>1</v>
      </c>
      <c r="C330" s="3" t="s">
        <v>59</v>
      </c>
      <c r="D330" s="8">
        <f>'2019(4)'!F465</f>
        <v>108.70000000000002</v>
      </c>
      <c r="E330" s="8">
        <f>'2019(4)'!G465</f>
        <v>124.6</v>
      </c>
      <c r="F330" s="8">
        <f>'2019(4)'!H465</f>
        <v>124.5</v>
      </c>
      <c r="G330" s="71">
        <f t="shared" si="21"/>
        <v>99.91974317817015</v>
      </c>
      <c r="H330" s="8">
        <f t="shared" si="22"/>
        <v>-0.09999999999999432</v>
      </c>
    </row>
    <row r="331" spans="1:8" ht="15">
      <c r="A331" s="7"/>
      <c r="B331" s="24" t="s">
        <v>8</v>
      </c>
      <c r="C331" s="160" t="s">
        <v>9</v>
      </c>
      <c r="D331" s="8" t="s">
        <v>264</v>
      </c>
      <c r="E331" s="8">
        <f>'2019(4)'!G466</f>
        <v>0.4</v>
      </c>
      <c r="F331" s="8">
        <f>'2019(4)'!H466</f>
        <v>0.4</v>
      </c>
      <c r="G331" s="71">
        <f t="shared" si="21"/>
        <v>100</v>
      </c>
      <c r="H331" s="8">
        <f t="shared" si="22"/>
        <v>0</v>
      </c>
    </row>
    <row r="332" spans="1:8" ht="45">
      <c r="A332" s="7" t="s">
        <v>304</v>
      </c>
      <c r="B332" s="34"/>
      <c r="C332" s="3" t="s">
        <v>63</v>
      </c>
      <c r="D332" s="8">
        <f>D333+D334</f>
        <v>1042.4</v>
      </c>
      <c r="E332" s="8">
        <f>E333+E334</f>
        <v>1042.4</v>
      </c>
      <c r="F332" s="83">
        <f>F333+F334</f>
        <v>1040.5</v>
      </c>
      <c r="G332" s="71">
        <f t="shared" si="21"/>
        <v>99.81772831926324</v>
      </c>
      <c r="H332" s="8">
        <f t="shared" si="22"/>
        <v>-1.900000000000091</v>
      </c>
    </row>
    <row r="333" spans="1:8" ht="75">
      <c r="A333" s="7"/>
      <c r="B333" s="7">
        <v>100</v>
      </c>
      <c r="C333" s="15" t="s">
        <v>58</v>
      </c>
      <c r="D333" s="8">
        <f>'2019(4)'!F179</f>
        <v>992.4</v>
      </c>
      <c r="E333" s="8">
        <f>'2019(4)'!G179</f>
        <v>1002.1</v>
      </c>
      <c r="F333" s="8">
        <f>'2019(4)'!H179</f>
        <v>1002.1</v>
      </c>
      <c r="G333" s="71">
        <f t="shared" si="21"/>
        <v>100</v>
      </c>
      <c r="H333" s="8">
        <f t="shared" si="22"/>
        <v>0</v>
      </c>
    </row>
    <row r="334" spans="1:8" ht="30">
      <c r="A334" s="7"/>
      <c r="B334" s="24">
        <v>200</v>
      </c>
      <c r="C334" s="3" t="s">
        <v>59</v>
      </c>
      <c r="D334" s="8">
        <f>'2019(4)'!F180</f>
        <v>50</v>
      </c>
      <c r="E334" s="8">
        <f>'2019(4)'!G180</f>
        <v>40.3</v>
      </c>
      <c r="F334" s="8">
        <f>'2019(4)'!H180</f>
        <v>38.4</v>
      </c>
      <c r="G334" s="71">
        <f t="shared" si="21"/>
        <v>95.28535980148884</v>
      </c>
      <c r="H334" s="8">
        <f t="shared" si="22"/>
        <v>-1.8999999999999986</v>
      </c>
    </row>
    <row r="335" spans="1:8" ht="57.75" customHeight="1">
      <c r="A335" s="7" t="s">
        <v>305</v>
      </c>
      <c r="B335" s="14"/>
      <c r="C335" s="15" t="s">
        <v>306</v>
      </c>
      <c r="D335" s="8">
        <f>D336+D337</f>
        <v>363.79999999999995</v>
      </c>
      <c r="E335" s="8">
        <f>E336+E337</f>
        <v>363.79999999999995</v>
      </c>
      <c r="F335" s="83">
        <f>F336+F337</f>
        <v>363.79999999999995</v>
      </c>
      <c r="G335" s="71">
        <f t="shared" si="21"/>
        <v>100</v>
      </c>
      <c r="H335" s="8">
        <f t="shared" si="22"/>
        <v>0</v>
      </c>
    </row>
    <row r="336" spans="1:8" ht="75">
      <c r="A336" s="7"/>
      <c r="B336" s="24">
        <v>100</v>
      </c>
      <c r="C336" s="3" t="s">
        <v>58</v>
      </c>
      <c r="D336" s="8">
        <f>'2019(4)'!F182</f>
        <v>174.6</v>
      </c>
      <c r="E336" s="8">
        <f>'2019(4)'!G182</f>
        <v>174.6</v>
      </c>
      <c r="F336" s="8">
        <f>'2019(4)'!H182</f>
        <v>174.6</v>
      </c>
      <c r="G336" s="71">
        <f t="shared" si="21"/>
        <v>100</v>
      </c>
      <c r="H336" s="8">
        <f t="shared" si="22"/>
        <v>0</v>
      </c>
    </row>
    <row r="337" spans="1:8" ht="30">
      <c r="A337" s="7"/>
      <c r="B337" s="7">
        <v>200</v>
      </c>
      <c r="C337" s="26" t="s">
        <v>59</v>
      </c>
      <c r="D337" s="8">
        <f>'2019(4)'!F183</f>
        <v>189.2</v>
      </c>
      <c r="E337" s="8">
        <f>'2019(4)'!G183</f>
        <v>189.2</v>
      </c>
      <c r="F337" s="8">
        <f>'2019(4)'!H183</f>
        <v>189.2</v>
      </c>
      <c r="G337" s="71">
        <f t="shared" si="21"/>
        <v>100</v>
      </c>
      <c r="H337" s="8">
        <f t="shared" si="22"/>
        <v>0</v>
      </c>
    </row>
    <row r="338" spans="1:8" ht="30">
      <c r="A338" s="7" t="s">
        <v>307</v>
      </c>
      <c r="B338" s="24"/>
      <c r="C338" s="3" t="s">
        <v>23</v>
      </c>
      <c r="D338" s="8">
        <f>D339</f>
        <v>5.7</v>
      </c>
      <c r="E338" s="8">
        <f>E339</f>
        <v>5.7</v>
      </c>
      <c r="F338" s="8">
        <f>F339</f>
        <v>5.7</v>
      </c>
      <c r="G338" s="71">
        <f t="shared" si="21"/>
        <v>100</v>
      </c>
      <c r="H338" s="8">
        <f t="shared" si="22"/>
        <v>0</v>
      </c>
    </row>
    <row r="339" spans="1:8" ht="30">
      <c r="A339" s="7"/>
      <c r="B339" s="24" t="s">
        <v>1</v>
      </c>
      <c r="C339" s="3" t="s">
        <v>59</v>
      </c>
      <c r="D339" s="8">
        <f>'2019(4)'!F185</f>
        <v>5.7</v>
      </c>
      <c r="E339" s="8">
        <f>'2019(4)'!G185</f>
        <v>5.7</v>
      </c>
      <c r="F339" s="8">
        <f>'2019(4)'!H185</f>
        <v>5.7</v>
      </c>
      <c r="G339" s="71">
        <f t="shared" si="21"/>
        <v>100</v>
      </c>
      <c r="H339" s="8">
        <f t="shared" si="22"/>
        <v>0</v>
      </c>
    </row>
    <row r="340" spans="1:8" ht="45">
      <c r="A340" s="7" t="s">
        <v>308</v>
      </c>
      <c r="B340" s="24"/>
      <c r="C340" s="28" t="s">
        <v>236</v>
      </c>
      <c r="D340" s="8">
        <f>D342+D341</f>
        <v>50</v>
      </c>
      <c r="E340" s="8">
        <f>E342+E341</f>
        <v>50</v>
      </c>
      <c r="F340" s="8">
        <f>F342+F341</f>
        <v>50</v>
      </c>
      <c r="G340" s="71">
        <f t="shared" si="21"/>
        <v>100</v>
      </c>
      <c r="H340" s="8">
        <f t="shared" si="22"/>
        <v>0</v>
      </c>
    </row>
    <row r="341" spans="1:8" ht="75">
      <c r="A341" s="18"/>
      <c r="B341" s="34" t="s">
        <v>0</v>
      </c>
      <c r="C341" s="3" t="s">
        <v>58</v>
      </c>
      <c r="D341" s="8">
        <f>'2019(4)'!F187</f>
        <v>22.5</v>
      </c>
      <c r="E341" s="8">
        <f>'2019(4)'!G187</f>
        <v>22.5</v>
      </c>
      <c r="F341" s="8">
        <f>'2019(4)'!H187</f>
        <v>22.5</v>
      </c>
      <c r="G341" s="71">
        <f aca="true" t="shared" si="25" ref="G341:G381">F341/E341*100</f>
        <v>100</v>
      </c>
      <c r="H341" s="8">
        <f aca="true" t="shared" si="26" ref="H341:H381">F341-E341</f>
        <v>0</v>
      </c>
    </row>
    <row r="342" spans="1:8" ht="30">
      <c r="A342" s="7"/>
      <c r="B342" s="34" t="s">
        <v>1</v>
      </c>
      <c r="C342" s="3" t="s">
        <v>59</v>
      </c>
      <c r="D342" s="8">
        <f>'2019(4)'!F188</f>
        <v>27.5</v>
      </c>
      <c r="E342" s="8">
        <f>'2019(4)'!G188</f>
        <v>27.5</v>
      </c>
      <c r="F342" s="8">
        <f>'2019(4)'!H188</f>
        <v>27.5</v>
      </c>
      <c r="G342" s="71">
        <f t="shared" si="25"/>
        <v>100</v>
      </c>
      <c r="H342" s="8">
        <f t="shared" si="26"/>
        <v>0</v>
      </c>
    </row>
    <row r="343" spans="1:8" ht="75">
      <c r="A343" s="7" t="s">
        <v>310</v>
      </c>
      <c r="B343" s="34"/>
      <c r="C343" s="3" t="s">
        <v>249</v>
      </c>
      <c r="D343" s="8">
        <f>D344</f>
        <v>0.4</v>
      </c>
      <c r="E343" s="8">
        <f>E344</f>
        <v>0.4</v>
      </c>
      <c r="F343" s="8">
        <f>F344</f>
        <v>0.4</v>
      </c>
      <c r="G343" s="71">
        <f t="shared" si="25"/>
        <v>100</v>
      </c>
      <c r="H343" s="8">
        <f t="shared" si="26"/>
        <v>0</v>
      </c>
    </row>
    <row r="344" spans="1:8" ht="30">
      <c r="A344" s="18"/>
      <c r="B344" s="34" t="s">
        <v>1</v>
      </c>
      <c r="C344" s="3" t="s">
        <v>59</v>
      </c>
      <c r="D344" s="8">
        <f>'2019(4)'!F192</f>
        <v>0.4</v>
      </c>
      <c r="E344" s="8">
        <f>'2019(4)'!G192</f>
        <v>0.4</v>
      </c>
      <c r="F344" s="8">
        <f>'2019(4)'!H192</f>
        <v>0.4</v>
      </c>
      <c r="G344" s="71">
        <f t="shared" si="25"/>
        <v>100</v>
      </c>
      <c r="H344" s="8">
        <f t="shared" si="26"/>
        <v>0</v>
      </c>
    </row>
    <row r="345" spans="1:8" ht="75">
      <c r="A345" s="7" t="s">
        <v>309</v>
      </c>
      <c r="B345" s="34"/>
      <c r="C345" s="3" t="s">
        <v>250</v>
      </c>
      <c r="D345" s="8">
        <f>D346</f>
        <v>11.3</v>
      </c>
      <c r="E345" s="8">
        <f>E346</f>
        <v>11.3</v>
      </c>
      <c r="F345" s="8">
        <f>F346</f>
        <v>11.3</v>
      </c>
      <c r="G345" s="71">
        <f t="shared" si="25"/>
        <v>100</v>
      </c>
      <c r="H345" s="8">
        <f t="shared" si="26"/>
        <v>0</v>
      </c>
    </row>
    <row r="346" spans="1:8" ht="30">
      <c r="A346" s="7"/>
      <c r="B346" s="34" t="s">
        <v>1</v>
      </c>
      <c r="C346" s="3" t="s">
        <v>59</v>
      </c>
      <c r="D346" s="8">
        <f>'2019(4)'!F190</f>
        <v>11.3</v>
      </c>
      <c r="E346" s="8">
        <f>'2019(4)'!G190</f>
        <v>11.3</v>
      </c>
      <c r="F346" s="8">
        <f>'2019(4)'!H190</f>
        <v>11.3</v>
      </c>
      <c r="G346" s="71">
        <f t="shared" si="25"/>
        <v>100</v>
      </c>
      <c r="H346" s="8">
        <f t="shared" si="26"/>
        <v>0</v>
      </c>
    </row>
    <row r="347" spans="1:8" ht="32.25" customHeight="1">
      <c r="A347" s="18" t="s">
        <v>260</v>
      </c>
      <c r="B347" s="17"/>
      <c r="C347" s="3" t="s">
        <v>261</v>
      </c>
      <c r="D347" s="8">
        <f>D348+D349</f>
        <v>1990.1000000000001</v>
      </c>
      <c r="E347" s="8">
        <f>E348+E349</f>
        <v>1990.1</v>
      </c>
      <c r="F347" s="8">
        <f>F348+F349</f>
        <v>1975.5</v>
      </c>
      <c r="G347" s="71">
        <f t="shared" si="25"/>
        <v>99.26636852419477</v>
      </c>
      <c r="H347" s="8">
        <f t="shared" si="26"/>
        <v>-14.599999999999909</v>
      </c>
    </row>
    <row r="348" spans="1:8" ht="75">
      <c r="A348" s="7"/>
      <c r="B348" s="17" t="s">
        <v>0</v>
      </c>
      <c r="C348" s="3" t="s">
        <v>58</v>
      </c>
      <c r="D348" s="8">
        <f>'2019(4)'!F232</f>
        <v>1253.9</v>
      </c>
      <c r="E348" s="8">
        <f>'2019(4)'!G232</f>
        <v>1300.7</v>
      </c>
      <c r="F348" s="8">
        <f>'2019(4)'!H232</f>
        <v>1300.7</v>
      </c>
      <c r="G348" s="71">
        <f t="shared" si="25"/>
        <v>100</v>
      </c>
      <c r="H348" s="8">
        <f t="shared" si="26"/>
        <v>0</v>
      </c>
    </row>
    <row r="349" spans="1:8" ht="30">
      <c r="A349" s="18"/>
      <c r="B349" s="17" t="s">
        <v>1</v>
      </c>
      <c r="C349" s="50" t="s">
        <v>59</v>
      </c>
      <c r="D349" s="8">
        <f>'2019(4)'!F233</f>
        <v>736.2</v>
      </c>
      <c r="E349" s="8">
        <f>'2019(4)'!G233</f>
        <v>689.4</v>
      </c>
      <c r="F349" s="8">
        <f>'2019(4)'!H233</f>
        <v>674.8</v>
      </c>
      <c r="G349" s="71">
        <f t="shared" si="25"/>
        <v>97.88221642007542</v>
      </c>
      <c r="H349" s="8">
        <f t="shared" si="26"/>
        <v>-14.600000000000023</v>
      </c>
    </row>
    <row r="350" spans="1:8" ht="60">
      <c r="A350" s="203" t="s">
        <v>555</v>
      </c>
      <c r="B350" s="101"/>
      <c r="C350" s="166" t="s">
        <v>539</v>
      </c>
      <c r="D350" s="8" t="s">
        <v>264</v>
      </c>
      <c r="E350" s="8">
        <f>E351</f>
        <v>408</v>
      </c>
      <c r="F350" s="8">
        <f>F351</f>
        <v>408</v>
      </c>
      <c r="G350" s="71">
        <f>F350/E350*100</f>
        <v>100</v>
      </c>
      <c r="H350" s="8">
        <f>F350-E350</f>
        <v>0</v>
      </c>
    </row>
    <row r="351" spans="1:8" ht="75">
      <c r="A351" s="135"/>
      <c r="B351" s="101" t="s">
        <v>0</v>
      </c>
      <c r="C351" s="150" t="s">
        <v>58</v>
      </c>
      <c r="D351" s="8" t="s">
        <v>264</v>
      </c>
      <c r="E351" s="8">
        <f>'2019(4)'!G158+'2019(4)'!G173</f>
        <v>408</v>
      </c>
      <c r="F351" s="8">
        <f>'2019(4)'!H158+'2019(4)'!H173</f>
        <v>408</v>
      </c>
      <c r="G351" s="71">
        <f>F351/E351*100</f>
        <v>100</v>
      </c>
      <c r="H351" s="8">
        <f>F351-E351</f>
        <v>0</v>
      </c>
    </row>
    <row r="352" spans="1:8" ht="47.25">
      <c r="A352" s="121" t="s">
        <v>561</v>
      </c>
      <c r="B352" s="121"/>
      <c r="C352" s="218" t="s">
        <v>562</v>
      </c>
      <c r="D352" s="91" t="s">
        <v>264</v>
      </c>
      <c r="E352" s="8">
        <f>E353</f>
        <v>110.4</v>
      </c>
      <c r="F352" s="8">
        <f>F353</f>
        <v>110.4</v>
      </c>
      <c r="G352" s="71">
        <f>F352/E352*100</f>
        <v>100</v>
      </c>
      <c r="H352" s="8">
        <f>F352-E352</f>
        <v>0</v>
      </c>
    </row>
    <row r="353" spans="1:8" ht="110.25">
      <c r="A353" s="135"/>
      <c r="B353" s="135">
        <v>100</v>
      </c>
      <c r="C353" s="219" t="s">
        <v>58</v>
      </c>
      <c r="D353" s="91" t="s">
        <v>264</v>
      </c>
      <c r="E353" s="8">
        <f>'2019(4)'!G247</f>
        <v>110.4</v>
      </c>
      <c r="F353" s="8">
        <f>'2019(4)'!H247</f>
        <v>110.4</v>
      </c>
      <c r="G353" s="71">
        <f>F353/E353*100</f>
        <v>100</v>
      </c>
      <c r="H353" s="8">
        <f>F353-E353</f>
        <v>0</v>
      </c>
    </row>
    <row r="354" spans="1:8" ht="30">
      <c r="A354" s="18" t="s">
        <v>173</v>
      </c>
      <c r="B354" s="17"/>
      <c r="C354" s="3" t="s">
        <v>19</v>
      </c>
      <c r="D354" s="8">
        <f>D360+D358+D362</f>
        <v>6959</v>
      </c>
      <c r="E354" s="8">
        <f>E355+E360++E358+E362</f>
        <v>8925.5</v>
      </c>
      <c r="F354" s="8">
        <f>F355+F360++F358+F362</f>
        <v>8862.2</v>
      </c>
      <c r="G354" s="71">
        <f t="shared" si="25"/>
        <v>99.29079603383565</v>
      </c>
      <c r="H354" s="8">
        <f t="shared" si="26"/>
        <v>-63.29999999999927</v>
      </c>
    </row>
    <row r="355" spans="1:8" ht="105">
      <c r="A355" s="7" t="s">
        <v>184</v>
      </c>
      <c r="B355" s="17"/>
      <c r="C355" s="166" t="s">
        <v>462</v>
      </c>
      <c r="D355" s="8" t="str">
        <f>D357</f>
        <v>-</v>
      </c>
      <c r="E355" s="8">
        <f>E357+E356</f>
        <v>1666.5</v>
      </c>
      <c r="F355" s="8">
        <f>F357+F356</f>
        <v>1610.3999999999999</v>
      </c>
      <c r="G355" s="71">
        <f t="shared" si="25"/>
        <v>96.63366336633663</v>
      </c>
      <c r="H355" s="8">
        <f t="shared" si="26"/>
        <v>-56.100000000000136</v>
      </c>
    </row>
    <row r="356" spans="1:8" ht="75">
      <c r="A356" s="7"/>
      <c r="B356" s="17" t="s">
        <v>0</v>
      </c>
      <c r="C356" s="167" t="s">
        <v>58</v>
      </c>
      <c r="D356" s="8" t="str">
        <f>'2019(4)'!F501</f>
        <v>-</v>
      </c>
      <c r="E356" s="8">
        <f>'2019(4)'!G501</f>
        <v>1283.6</v>
      </c>
      <c r="F356" s="8">
        <f>'2019(4)'!H501</f>
        <v>1283.6</v>
      </c>
      <c r="G356" s="71">
        <f t="shared" si="25"/>
        <v>100</v>
      </c>
      <c r="H356" s="8">
        <f t="shared" si="26"/>
        <v>0</v>
      </c>
    </row>
    <row r="357" spans="1:8" ht="30">
      <c r="A357" s="18"/>
      <c r="B357" s="17" t="s">
        <v>1</v>
      </c>
      <c r="C357" s="166" t="s">
        <v>59</v>
      </c>
      <c r="D357" s="8" t="str">
        <f>'2019(4)'!F502</f>
        <v>-</v>
      </c>
      <c r="E357" s="8">
        <f>'2019(4)'!G502</f>
        <v>382.9</v>
      </c>
      <c r="F357" s="8">
        <f>'2019(4)'!H502</f>
        <v>326.8</v>
      </c>
      <c r="G357" s="71">
        <f t="shared" si="25"/>
        <v>85.34865500130583</v>
      </c>
      <c r="H357" s="8">
        <f t="shared" si="26"/>
        <v>-56.099999999999966</v>
      </c>
    </row>
    <row r="358" spans="1:8" ht="45">
      <c r="A358" s="18" t="s">
        <v>452</v>
      </c>
      <c r="B358" s="17"/>
      <c r="C358" s="168" t="s">
        <v>453</v>
      </c>
      <c r="D358" s="8">
        <f>D359</f>
        <v>238.8</v>
      </c>
      <c r="E358" s="8">
        <f>E359</f>
        <v>238.8</v>
      </c>
      <c r="F358" s="8">
        <f>F359</f>
        <v>238.8</v>
      </c>
      <c r="G358" s="71">
        <f t="shared" si="25"/>
        <v>100</v>
      </c>
      <c r="H358" s="8">
        <f t="shared" si="26"/>
        <v>0</v>
      </c>
    </row>
    <row r="359" spans="1:8" ht="45">
      <c r="A359" s="18"/>
      <c r="B359" s="17" t="s">
        <v>4</v>
      </c>
      <c r="C359" s="150" t="s">
        <v>20</v>
      </c>
      <c r="D359" s="8">
        <f>'2019(4)'!F444</f>
        <v>238.8</v>
      </c>
      <c r="E359" s="8">
        <f>'2019(4)'!G444</f>
        <v>238.8</v>
      </c>
      <c r="F359" s="8">
        <f>'2019(4)'!H444</f>
        <v>238.8</v>
      </c>
      <c r="G359" s="71">
        <f t="shared" si="25"/>
        <v>100</v>
      </c>
      <c r="H359" s="8">
        <f t="shared" si="26"/>
        <v>0</v>
      </c>
    </row>
    <row r="360" spans="1:8" ht="30">
      <c r="A360" s="7" t="s">
        <v>198</v>
      </c>
      <c r="B360" s="17"/>
      <c r="C360" s="3" t="s">
        <v>62</v>
      </c>
      <c r="D360" s="8">
        <f>D361</f>
        <v>1139.7</v>
      </c>
      <c r="E360" s="8">
        <f>E361</f>
        <v>1439.7</v>
      </c>
      <c r="F360" s="8">
        <f>F361</f>
        <v>1439.7</v>
      </c>
      <c r="G360" s="71">
        <f t="shared" si="25"/>
        <v>100</v>
      </c>
      <c r="H360" s="8">
        <f t="shared" si="26"/>
        <v>0</v>
      </c>
    </row>
    <row r="361" spans="1:8" ht="45">
      <c r="A361" s="18"/>
      <c r="B361" s="18">
        <v>600</v>
      </c>
      <c r="C361" s="3" t="s">
        <v>20</v>
      </c>
      <c r="D361" s="8">
        <f>'2019(4)'!F446</f>
        <v>1139.7</v>
      </c>
      <c r="E361" s="8">
        <f>'2019(4)'!G446</f>
        <v>1439.7</v>
      </c>
      <c r="F361" s="8">
        <f>'2019(4)'!H446</f>
        <v>1439.7</v>
      </c>
      <c r="G361" s="71">
        <f t="shared" si="25"/>
        <v>100</v>
      </c>
      <c r="H361" s="8">
        <f t="shared" si="26"/>
        <v>0</v>
      </c>
    </row>
    <row r="362" spans="1:8" ht="45">
      <c r="A362" s="18" t="s">
        <v>457</v>
      </c>
      <c r="B362" s="18"/>
      <c r="C362" s="150" t="s">
        <v>458</v>
      </c>
      <c r="D362" s="8">
        <f>D363+D364</f>
        <v>5580.5</v>
      </c>
      <c r="E362" s="8">
        <f>E363+E364</f>
        <v>5580.5</v>
      </c>
      <c r="F362" s="8">
        <f>F363+F364</f>
        <v>5573.3</v>
      </c>
      <c r="G362" s="71">
        <f t="shared" si="25"/>
        <v>99.87097930292985</v>
      </c>
      <c r="H362" s="8">
        <f t="shared" si="26"/>
        <v>-7.199999999999818</v>
      </c>
    </row>
    <row r="363" spans="1:8" ht="75">
      <c r="A363" s="18"/>
      <c r="B363" s="18">
        <v>100</v>
      </c>
      <c r="C363" s="151" t="s">
        <v>58</v>
      </c>
      <c r="D363" s="8">
        <f>'2019(4)'!F498</f>
        <v>5082.4</v>
      </c>
      <c r="E363" s="8">
        <f>'2019(4)'!G498</f>
        <v>4742.4</v>
      </c>
      <c r="F363" s="8">
        <f>'2019(4)'!H498</f>
        <v>4741.7</v>
      </c>
      <c r="G363" s="71">
        <f t="shared" si="25"/>
        <v>99.9852395411606</v>
      </c>
      <c r="H363" s="8">
        <f t="shared" si="26"/>
        <v>-0.6999999999998181</v>
      </c>
    </row>
    <row r="364" spans="1:8" ht="30">
      <c r="A364" s="18"/>
      <c r="B364" s="18">
        <v>200</v>
      </c>
      <c r="C364" s="150" t="s">
        <v>59</v>
      </c>
      <c r="D364" s="8">
        <f>'2019(4)'!F499</f>
        <v>498.1</v>
      </c>
      <c r="E364" s="8">
        <f>'2019(4)'!G499</f>
        <v>838.1</v>
      </c>
      <c r="F364" s="8">
        <f>'2019(4)'!H499</f>
        <v>831.6</v>
      </c>
      <c r="G364" s="71">
        <f t="shared" si="25"/>
        <v>99.22443622479418</v>
      </c>
      <c r="H364" s="8">
        <f t="shared" si="26"/>
        <v>-6.5</v>
      </c>
    </row>
    <row r="365" spans="1:8" ht="15">
      <c r="A365" s="7" t="s">
        <v>171</v>
      </c>
      <c r="B365" s="17"/>
      <c r="C365" s="3" t="s">
        <v>24</v>
      </c>
      <c r="D365" s="8">
        <f>D366</f>
        <v>1000</v>
      </c>
      <c r="E365" s="8">
        <f>E366+E368+E370</f>
        <v>110.69999999999999</v>
      </c>
      <c r="F365" s="8">
        <f>F366+F368+F370</f>
        <v>82.6</v>
      </c>
      <c r="G365" s="71">
        <f t="shared" si="25"/>
        <v>74.61607949412827</v>
      </c>
      <c r="H365" s="8">
        <f t="shared" si="26"/>
        <v>-28.099999999999994</v>
      </c>
    </row>
    <row r="366" spans="1:8" ht="30">
      <c r="A366" s="18" t="s">
        <v>311</v>
      </c>
      <c r="B366" s="17"/>
      <c r="C366" s="3" t="s">
        <v>209</v>
      </c>
      <c r="D366" s="8">
        <f>D367</f>
        <v>1000</v>
      </c>
      <c r="E366" s="8">
        <f>E367</f>
        <v>28.1</v>
      </c>
      <c r="F366" s="8">
        <f>F367</f>
        <v>0</v>
      </c>
      <c r="G366" s="71">
        <f t="shared" si="25"/>
        <v>0</v>
      </c>
      <c r="H366" s="8">
        <f t="shared" si="26"/>
        <v>-28.1</v>
      </c>
    </row>
    <row r="367" spans="1:8" ht="15">
      <c r="A367" s="7"/>
      <c r="B367" s="17" t="s">
        <v>8</v>
      </c>
      <c r="C367" s="3" t="s">
        <v>9</v>
      </c>
      <c r="D367" s="8">
        <f>'2019(4)'!F202</f>
        <v>1000</v>
      </c>
      <c r="E367" s="8">
        <f>'2019(4)'!G202</f>
        <v>28.1</v>
      </c>
      <c r="F367" s="8">
        <f>'2019(4)'!H202</f>
        <v>0</v>
      </c>
      <c r="G367" s="71">
        <f t="shared" si="25"/>
        <v>0</v>
      </c>
      <c r="H367" s="8">
        <f t="shared" si="26"/>
        <v>-28.1</v>
      </c>
    </row>
    <row r="368" spans="1:8" ht="30">
      <c r="A368" s="18" t="s">
        <v>377</v>
      </c>
      <c r="B368" s="39"/>
      <c r="C368" s="37" t="s">
        <v>378</v>
      </c>
      <c r="D368" s="35" t="s">
        <v>264</v>
      </c>
      <c r="E368" s="35">
        <f>E369</f>
        <v>70</v>
      </c>
      <c r="F368" s="35">
        <f>F369</f>
        <v>70</v>
      </c>
      <c r="G368" s="71">
        <f t="shared" si="25"/>
        <v>100</v>
      </c>
      <c r="H368" s="8">
        <f t="shared" si="26"/>
        <v>0</v>
      </c>
    </row>
    <row r="369" spans="1:8" ht="30">
      <c r="A369" s="7"/>
      <c r="B369" s="18">
        <v>300</v>
      </c>
      <c r="C369" s="19" t="s">
        <v>3</v>
      </c>
      <c r="D369" s="35" t="str">
        <f>'2019(4)'!F236</f>
        <v>-</v>
      </c>
      <c r="E369" s="35">
        <f>'2019(4)'!G236</f>
        <v>70</v>
      </c>
      <c r="F369" s="35">
        <f>'2019(4)'!H236</f>
        <v>70</v>
      </c>
      <c r="G369" s="71">
        <f t="shared" si="25"/>
        <v>100</v>
      </c>
      <c r="H369" s="8">
        <f t="shared" si="26"/>
        <v>0</v>
      </c>
    </row>
    <row r="370" spans="1:8" ht="30">
      <c r="A370" s="7" t="s">
        <v>411</v>
      </c>
      <c r="B370" s="18"/>
      <c r="C370" s="19" t="s">
        <v>412</v>
      </c>
      <c r="D370" s="35" t="s">
        <v>264</v>
      </c>
      <c r="E370" s="35">
        <f>E371</f>
        <v>12.6</v>
      </c>
      <c r="F370" s="35">
        <f>F371</f>
        <v>12.6</v>
      </c>
      <c r="G370" s="71">
        <f t="shared" si="25"/>
        <v>100</v>
      </c>
      <c r="H370" s="8">
        <f t="shared" si="26"/>
        <v>0</v>
      </c>
    </row>
    <row r="371" spans="1:8" ht="30">
      <c r="A371" s="7"/>
      <c r="B371" s="18">
        <v>200</v>
      </c>
      <c r="C371" s="3" t="s">
        <v>59</v>
      </c>
      <c r="D371" s="35" t="str">
        <f>'2019(4)'!F238</f>
        <v>-</v>
      </c>
      <c r="E371" s="35">
        <f>'2019(4)'!G238</f>
        <v>12.6</v>
      </c>
      <c r="F371" s="35">
        <f>'2019(4)'!H238</f>
        <v>12.6</v>
      </c>
      <c r="G371" s="71">
        <f t="shared" si="25"/>
        <v>100</v>
      </c>
      <c r="H371" s="8">
        <f t="shared" si="26"/>
        <v>0</v>
      </c>
    </row>
    <row r="372" spans="1:8" ht="31.5" customHeight="1">
      <c r="A372" s="49" t="s">
        <v>241</v>
      </c>
      <c r="B372" s="7"/>
      <c r="C372" s="169" t="s">
        <v>413</v>
      </c>
      <c r="D372" s="35">
        <f aca="true" t="shared" si="27" ref="D372:F373">D373</f>
        <v>529.8</v>
      </c>
      <c r="E372" s="35">
        <f t="shared" si="27"/>
        <v>1289.2</v>
      </c>
      <c r="F372" s="35">
        <f t="shared" si="27"/>
        <v>1289.2</v>
      </c>
      <c r="G372" s="71">
        <f t="shared" si="25"/>
        <v>100</v>
      </c>
      <c r="H372" s="8">
        <f t="shared" si="26"/>
        <v>0</v>
      </c>
    </row>
    <row r="373" spans="1:8" ht="45">
      <c r="A373" s="44" t="s">
        <v>427</v>
      </c>
      <c r="B373" s="17"/>
      <c r="C373" s="161" t="s">
        <v>414</v>
      </c>
      <c r="D373" s="35">
        <f t="shared" si="27"/>
        <v>529.8</v>
      </c>
      <c r="E373" s="35">
        <f t="shared" si="27"/>
        <v>1289.2</v>
      </c>
      <c r="F373" s="35">
        <f t="shared" si="27"/>
        <v>1289.2</v>
      </c>
      <c r="G373" s="71">
        <f t="shared" si="25"/>
        <v>100</v>
      </c>
      <c r="H373" s="8">
        <f t="shared" si="26"/>
        <v>0</v>
      </c>
    </row>
    <row r="374" spans="1:8" ht="15">
      <c r="A374" s="44"/>
      <c r="B374" s="17" t="s">
        <v>8</v>
      </c>
      <c r="C374" s="3" t="s">
        <v>9</v>
      </c>
      <c r="D374" s="35">
        <f>'2019(4)'!F241</f>
        <v>529.8</v>
      </c>
      <c r="E374" s="35">
        <f>'2019(4)'!G241</f>
        <v>1289.2</v>
      </c>
      <c r="F374" s="35">
        <f>'2019(4)'!H241</f>
        <v>1289.2</v>
      </c>
      <c r="G374" s="71">
        <f t="shared" si="25"/>
        <v>100</v>
      </c>
      <c r="H374" s="8">
        <f t="shared" si="26"/>
        <v>0</v>
      </c>
    </row>
    <row r="375" spans="1:8" ht="30">
      <c r="A375" s="7" t="s">
        <v>183</v>
      </c>
      <c r="B375" s="7"/>
      <c r="C375" s="23" t="s">
        <v>373</v>
      </c>
      <c r="D375" s="21" t="str">
        <f aca="true" t="shared" si="28" ref="D375:F376">D376</f>
        <v>-</v>
      </c>
      <c r="E375" s="21">
        <f t="shared" si="28"/>
        <v>6050.8</v>
      </c>
      <c r="F375" s="21">
        <f t="shared" si="28"/>
        <v>4508.2</v>
      </c>
      <c r="G375" s="71">
        <f t="shared" si="25"/>
        <v>74.50585046605407</v>
      </c>
      <c r="H375" s="8">
        <f t="shared" si="26"/>
        <v>-1542.6000000000004</v>
      </c>
    </row>
    <row r="376" spans="1:8" ht="30">
      <c r="A376" s="18" t="s">
        <v>374</v>
      </c>
      <c r="B376" s="17"/>
      <c r="C376" s="28" t="s">
        <v>375</v>
      </c>
      <c r="D376" s="8" t="str">
        <f t="shared" si="28"/>
        <v>-</v>
      </c>
      <c r="E376" s="8">
        <f t="shared" si="28"/>
        <v>6050.8</v>
      </c>
      <c r="F376" s="8">
        <f t="shared" si="28"/>
        <v>4508.2</v>
      </c>
      <c r="G376" s="71">
        <f t="shared" si="25"/>
        <v>74.50585046605407</v>
      </c>
      <c r="H376" s="8">
        <f t="shared" si="26"/>
        <v>-1542.6000000000004</v>
      </c>
    </row>
    <row r="377" spans="1:8" ht="15">
      <c r="A377" s="18"/>
      <c r="B377" s="14" t="s">
        <v>12</v>
      </c>
      <c r="C377" s="3" t="s">
        <v>13</v>
      </c>
      <c r="D377" s="8" t="str">
        <f>'2019(4)'!F524</f>
        <v>-</v>
      </c>
      <c r="E377" s="8">
        <f>'2019(4)'!G524</f>
        <v>6050.8</v>
      </c>
      <c r="F377" s="8">
        <f>'2019(4)'!H524</f>
        <v>4508.2</v>
      </c>
      <c r="G377" s="71">
        <f t="shared" si="25"/>
        <v>74.50585046605407</v>
      </c>
      <c r="H377" s="8">
        <f t="shared" si="26"/>
        <v>-1542.6000000000004</v>
      </c>
    </row>
    <row r="378" spans="1:8" ht="15">
      <c r="A378" s="206" t="s">
        <v>476</v>
      </c>
      <c r="B378" s="210"/>
      <c r="C378" s="150" t="s">
        <v>478</v>
      </c>
      <c r="D378" s="8" t="s">
        <v>264</v>
      </c>
      <c r="E378" s="8">
        <f>E379</f>
        <v>1528</v>
      </c>
      <c r="F378" s="8">
        <f>F379</f>
        <v>1528</v>
      </c>
      <c r="G378" s="71">
        <f t="shared" si="25"/>
        <v>100</v>
      </c>
      <c r="H378" s="8">
        <f t="shared" si="26"/>
        <v>0</v>
      </c>
    </row>
    <row r="379" spans="1:8" ht="45">
      <c r="A379" s="206" t="s">
        <v>477</v>
      </c>
      <c r="B379" s="210"/>
      <c r="C379" s="150" t="s">
        <v>479</v>
      </c>
      <c r="D379" s="8" t="s">
        <v>264</v>
      </c>
      <c r="E379" s="8">
        <f>E380</f>
        <v>1528</v>
      </c>
      <c r="F379" s="8">
        <f>F380</f>
        <v>1528</v>
      </c>
      <c r="G379" s="71">
        <f t="shared" si="25"/>
        <v>100</v>
      </c>
      <c r="H379" s="8">
        <f t="shared" si="26"/>
        <v>0</v>
      </c>
    </row>
    <row r="380" spans="1:8" ht="15">
      <c r="A380" s="206"/>
      <c r="B380" s="210" t="s">
        <v>8</v>
      </c>
      <c r="C380" s="174" t="s">
        <v>9</v>
      </c>
      <c r="D380" s="8" t="s">
        <v>264</v>
      </c>
      <c r="E380" s="8">
        <f>'2019(4)'!G197</f>
        <v>1528</v>
      </c>
      <c r="F380" s="8">
        <f>'2019(4)'!H197</f>
        <v>1528</v>
      </c>
      <c r="G380" s="71">
        <f t="shared" si="25"/>
        <v>100</v>
      </c>
      <c r="H380" s="8">
        <f t="shared" si="26"/>
        <v>0</v>
      </c>
    </row>
    <row r="381" spans="1:8" ht="15">
      <c r="A381" s="18"/>
      <c r="B381" s="18"/>
      <c r="C381" s="19" t="s">
        <v>33</v>
      </c>
      <c r="D381" s="8">
        <f>D310+D288+D254+D234+D228+D215+D181+D151+D132+D120+D98+D90+D9+D296</f>
        <v>594421.6000000001</v>
      </c>
      <c r="E381" s="8">
        <f>E310+E288+E254+E234+E228+E215+E181+E151+E132+E120+E98+E90+E9+E296+E284+E302</f>
        <v>744474.2</v>
      </c>
      <c r="F381" s="8">
        <f>F310+F288+F254+F234+F228+F215+F181+F151+F132+F120+F98+F90+F9+F296+F284+F302</f>
        <v>696635.9999999999</v>
      </c>
      <c r="G381" s="71">
        <f t="shared" si="25"/>
        <v>93.57422997331538</v>
      </c>
      <c r="H381" s="8">
        <f t="shared" si="26"/>
        <v>-47838.20000000007</v>
      </c>
    </row>
    <row r="382" ht="12.75">
      <c r="D382" s="4"/>
    </row>
    <row r="383" ht="35.25" customHeight="1">
      <c r="D383" s="4"/>
    </row>
    <row r="384" spans="4:6" ht="12.75">
      <c r="D384" s="4"/>
      <c r="E384" s="4"/>
      <c r="F384" s="4"/>
    </row>
    <row r="385" spans="5:11" ht="12.75">
      <c r="E385" s="4"/>
      <c r="F385" s="4"/>
      <c r="J385" s="6"/>
      <c r="K385" s="6"/>
    </row>
    <row r="386" spans="10:11" ht="93" customHeight="1">
      <c r="J386" s="6"/>
      <c r="K386" s="6"/>
    </row>
    <row r="387" spans="10:11" ht="12.75">
      <c r="J387" s="6"/>
      <c r="K387" s="6"/>
    </row>
    <row r="388" spans="10:11" ht="33" customHeight="1">
      <c r="J388" s="6"/>
      <c r="K388" s="6"/>
    </row>
    <row r="389" spans="10:11" ht="42.75" customHeight="1">
      <c r="J389" s="6"/>
      <c r="K389" s="6"/>
    </row>
    <row r="390" spans="10:11" ht="33" customHeight="1">
      <c r="J390" s="6"/>
      <c r="K390" s="6"/>
    </row>
    <row r="391" spans="10:11" ht="15">
      <c r="J391" s="5"/>
      <c r="K391" s="6"/>
    </row>
    <row r="392" spans="10:11" ht="33.75" customHeight="1">
      <c r="J392" s="5"/>
      <c r="K392" s="6"/>
    </row>
    <row r="393" spans="10:11" ht="15">
      <c r="J393" s="5"/>
      <c r="K393" s="6"/>
    </row>
    <row r="394" spans="10:11" ht="15">
      <c r="J394" s="5"/>
      <c r="K394" s="6"/>
    </row>
    <row r="395" spans="10:11" ht="15">
      <c r="J395" s="5"/>
      <c r="K395" s="6"/>
    </row>
    <row r="396" spans="10:11" ht="15">
      <c r="J396" s="5"/>
      <c r="K396" s="6"/>
    </row>
    <row r="397" spans="10:11" ht="15">
      <c r="J397" s="5"/>
      <c r="K397" s="6"/>
    </row>
    <row r="398" spans="10:11" ht="15">
      <c r="J398" s="5"/>
      <c r="K398" s="6"/>
    </row>
    <row r="399" spans="10:11" ht="15">
      <c r="J399" s="5"/>
      <c r="K399" s="6"/>
    </row>
    <row r="400" spans="10:11" ht="15">
      <c r="J400" s="5"/>
      <c r="K400" s="6"/>
    </row>
    <row r="401" spans="10:11" ht="15">
      <c r="J401" s="5"/>
      <c r="K401" s="6"/>
    </row>
    <row r="402" spans="10:11" ht="15">
      <c r="J402" s="5"/>
      <c r="K402" s="6"/>
    </row>
    <row r="403" spans="10:11" ht="15">
      <c r="J403" s="5"/>
      <c r="K403" s="6"/>
    </row>
    <row r="404" spans="10:11" ht="15">
      <c r="J404" s="5"/>
      <c r="K404" s="6"/>
    </row>
    <row r="405" spans="10:11" ht="15">
      <c r="J405" s="5"/>
      <c r="K405" s="6"/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14.7109375" style="0" customWidth="1"/>
    <col min="4" max="4" width="4.57421875" style="0" customWidth="1"/>
    <col min="5" max="5" width="42.8515625" style="0" customWidth="1"/>
    <col min="6" max="6" width="11.140625" style="0" customWidth="1"/>
    <col min="7" max="7" width="12.00390625" style="0" customWidth="1"/>
    <col min="8" max="8" width="11.8515625" style="0" customWidth="1"/>
    <col min="9" max="9" width="10.140625" style="0" customWidth="1"/>
    <col min="10" max="10" width="11.00390625" style="0" bestFit="1" customWidth="1"/>
  </cols>
  <sheetData>
    <row r="1" ht="15">
      <c r="H1" s="72" t="s">
        <v>565</v>
      </c>
    </row>
    <row r="2" ht="15">
      <c r="H2" s="73" t="s">
        <v>563</v>
      </c>
    </row>
    <row r="3" spans="1:8" ht="15">
      <c r="A3" s="10"/>
      <c r="B3" s="10"/>
      <c r="C3" s="10"/>
      <c r="D3" s="10"/>
      <c r="E3" s="10"/>
      <c r="G3" s="10"/>
      <c r="H3" s="73"/>
    </row>
    <row r="4" spans="1:8" ht="12.75">
      <c r="A4" s="10"/>
      <c r="B4" s="10"/>
      <c r="C4" s="10"/>
      <c r="D4" s="10"/>
      <c r="E4" s="10"/>
      <c r="F4" s="10"/>
      <c r="G4" s="10"/>
      <c r="H4" s="199" t="s">
        <v>569</v>
      </c>
    </row>
    <row r="5" spans="1:10" ht="33" customHeight="1">
      <c r="A5" s="225" t="s">
        <v>567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10" ht="128.25" customHeight="1">
      <c r="A7" s="52" t="s">
        <v>87</v>
      </c>
      <c r="B7" s="52" t="s">
        <v>88</v>
      </c>
      <c r="C7" s="52" t="s">
        <v>30</v>
      </c>
      <c r="D7" s="52" t="s">
        <v>31</v>
      </c>
      <c r="E7" s="53" t="s">
        <v>32</v>
      </c>
      <c r="F7" s="54" t="s">
        <v>262</v>
      </c>
      <c r="G7" s="54" t="s">
        <v>544</v>
      </c>
      <c r="H7" s="54" t="s">
        <v>263</v>
      </c>
      <c r="I7" s="211" t="s">
        <v>530</v>
      </c>
      <c r="J7" s="70" t="s">
        <v>531</v>
      </c>
    </row>
    <row r="8" spans="1:10" ht="14.25">
      <c r="A8" s="52">
        <v>1</v>
      </c>
      <c r="B8" s="52">
        <v>2</v>
      </c>
      <c r="C8" s="52">
        <v>3</v>
      </c>
      <c r="D8" s="52">
        <v>4</v>
      </c>
      <c r="E8" s="53">
        <v>5</v>
      </c>
      <c r="F8" s="52">
        <v>6</v>
      </c>
      <c r="G8" s="55">
        <v>7</v>
      </c>
      <c r="H8" s="55">
        <v>8</v>
      </c>
      <c r="I8" s="55">
        <v>9</v>
      </c>
      <c r="J8" s="55">
        <v>10</v>
      </c>
    </row>
    <row r="9" spans="1:10" ht="30">
      <c r="A9" s="89" t="s">
        <v>89</v>
      </c>
      <c r="B9" s="89"/>
      <c r="C9" s="89"/>
      <c r="D9" s="89" t="s">
        <v>22</v>
      </c>
      <c r="E9" s="15" t="s">
        <v>90</v>
      </c>
      <c r="F9" s="90">
        <f>F10+F100</f>
        <v>399578.70000000007</v>
      </c>
      <c r="G9" s="90">
        <f>G10+G100+G132</f>
        <v>456876</v>
      </c>
      <c r="H9" s="90">
        <f>H10+H100+H132</f>
        <v>434449.9</v>
      </c>
      <c r="I9" s="141">
        <f>H9/G9*100</f>
        <v>95.09142524448647</v>
      </c>
      <c r="J9" s="138">
        <f>H9-G9</f>
        <v>-22426.099999999977</v>
      </c>
    </row>
    <row r="10" spans="1:10" ht="15.75">
      <c r="A10" s="89"/>
      <c r="B10" s="89" t="s">
        <v>91</v>
      </c>
      <c r="C10" s="89"/>
      <c r="D10" s="89"/>
      <c r="E10" s="171" t="s">
        <v>92</v>
      </c>
      <c r="F10" s="91">
        <f>F11+F25+F45+F64+F76</f>
        <v>365488.30000000005</v>
      </c>
      <c r="G10" s="91">
        <f>G11+G25+G45+G64+G76</f>
        <v>422117.9</v>
      </c>
      <c r="H10" s="91">
        <f>H11+H25+H45+H64+H76</f>
        <v>400393.4</v>
      </c>
      <c r="I10" s="141">
        <f aca="true" t="shared" si="0" ref="I10:I78">H10/G10*100</f>
        <v>94.85345208056802</v>
      </c>
      <c r="J10" s="138">
        <f aca="true" t="shared" si="1" ref="J10:J78">H10-G10</f>
        <v>-21724.5</v>
      </c>
    </row>
    <row r="11" spans="1:10" ht="15.75">
      <c r="A11" s="89"/>
      <c r="B11" s="89" t="s">
        <v>93</v>
      </c>
      <c r="C11" s="89"/>
      <c r="D11" s="89"/>
      <c r="E11" s="19" t="s">
        <v>94</v>
      </c>
      <c r="F11" s="91">
        <f>F12+F22</f>
        <v>140856.5</v>
      </c>
      <c r="G11" s="91">
        <f>G12+G22</f>
        <v>162447.5</v>
      </c>
      <c r="H11" s="91">
        <f>H12+H22</f>
        <v>154189.9</v>
      </c>
      <c r="I11" s="141">
        <f t="shared" si="0"/>
        <v>94.91675772172547</v>
      </c>
      <c r="J11" s="138">
        <f t="shared" si="1"/>
        <v>-8257.600000000006</v>
      </c>
    </row>
    <row r="12" spans="1:10" ht="48.75" customHeight="1">
      <c r="A12" s="89"/>
      <c r="B12" s="89"/>
      <c r="C12" s="92" t="s">
        <v>212</v>
      </c>
      <c r="D12" s="89"/>
      <c r="E12" s="19" t="s">
        <v>269</v>
      </c>
      <c r="F12" s="91">
        <f aca="true" t="shared" si="2" ref="F12:H13">F13</f>
        <v>138350.7</v>
      </c>
      <c r="G12" s="91">
        <f t="shared" si="2"/>
        <v>157548</v>
      </c>
      <c r="H12" s="91">
        <f t="shared" si="2"/>
        <v>149290.4</v>
      </c>
      <c r="I12" s="141">
        <f t="shared" si="0"/>
        <v>94.75867672074541</v>
      </c>
      <c r="J12" s="138">
        <f t="shared" si="1"/>
        <v>-8257.600000000006</v>
      </c>
    </row>
    <row r="13" spans="1:10" ht="45">
      <c r="A13" s="89"/>
      <c r="B13" s="89"/>
      <c r="C13" s="92" t="s">
        <v>213</v>
      </c>
      <c r="D13" s="93"/>
      <c r="E13" s="22" t="s">
        <v>270</v>
      </c>
      <c r="F13" s="91">
        <f t="shared" si="2"/>
        <v>138350.7</v>
      </c>
      <c r="G13" s="91">
        <f t="shared" si="2"/>
        <v>157548</v>
      </c>
      <c r="H13" s="91">
        <f t="shared" si="2"/>
        <v>149290.4</v>
      </c>
      <c r="I13" s="141">
        <f t="shared" si="0"/>
        <v>94.75867672074541</v>
      </c>
      <c r="J13" s="138">
        <f t="shared" si="1"/>
        <v>-8257.600000000006</v>
      </c>
    </row>
    <row r="14" spans="1:10" ht="45">
      <c r="A14" s="89"/>
      <c r="B14" s="89"/>
      <c r="C14" s="93" t="s">
        <v>215</v>
      </c>
      <c r="D14" s="93"/>
      <c r="E14" s="23" t="s">
        <v>214</v>
      </c>
      <c r="F14" s="91">
        <f>F15+F18+F20</f>
        <v>138350.7</v>
      </c>
      <c r="G14" s="91">
        <f>G15+G18+G20</f>
        <v>157548</v>
      </c>
      <c r="H14" s="91">
        <f>H15+H18+H20</f>
        <v>149290.4</v>
      </c>
      <c r="I14" s="141">
        <f t="shared" si="0"/>
        <v>94.75867672074541</v>
      </c>
      <c r="J14" s="138">
        <f t="shared" si="1"/>
        <v>-8257.600000000006</v>
      </c>
    </row>
    <row r="15" spans="1:10" ht="44.25" customHeight="1">
      <c r="A15" s="89"/>
      <c r="B15" s="89"/>
      <c r="C15" s="94" t="s">
        <v>216</v>
      </c>
      <c r="D15" s="89"/>
      <c r="E15" s="15" t="s">
        <v>271</v>
      </c>
      <c r="F15" s="91">
        <f>F16+F17</f>
        <v>107655.9</v>
      </c>
      <c r="G15" s="91">
        <f>G16+G17</f>
        <v>126131.8</v>
      </c>
      <c r="H15" s="91">
        <f>H16+H17</f>
        <v>117874.2</v>
      </c>
      <c r="I15" s="141">
        <f t="shared" si="0"/>
        <v>93.45319736973546</v>
      </c>
      <c r="J15" s="138">
        <f t="shared" si="1"/>
        <v>-8257.600000000006</v>
      </c>
    </row>
    <row r="16" spans="1:10" ht="48.75" customHeight="1">
      <c r="A16" s="95"/>
      <c r="B16" s="95"/>
      <c r="C16" s="96"/>
      <c r="D16" s="95" t="s">
        <v>0</v>
      </c>
      <c r="E16" s="150" t="s">
        <v>58</v>
      </c>
      <c r="F16" s="91">
        <v>19.7</v>
      </c>
      <c r="G16" s="138">
        <v>22.3</v>
      </c>
      <c r="H16" s="138">
        <v>19.7</v>
      </c>
      <c r="I16" s="141">
        <f t="shared" si="0"/>
        <v>88.34080717488789</v>
      </c>
      <c r="J16" s="138">
        <f t="shared" si="1"/>
        <v>-2.6000000000000014</v>
      </c>
    </row>
    <row r="17" spans="1:10" ht="45">
      <c r="A17" s="95"/>
      <c r="B17" s="95"/>
      <c r="C17" s="96"/>
      <c r="D17" s="95" t="s">
        <v>4</v>
      </c>
      <c r="E17" s="150" t="s">
        <v>20</v>
      </c>
      <c r="F17" s="91">
        <f>106320+1316.2</f>
        <v>107636.2</v>
      </c>
      <c r="G17" s="138">
        <v>126109.5</v>
      </c>
      <c r="H17" s="138">
        <v>117854.5</v>
      </c>
      <c r="I17" s="141">
        <f t="shared" si="0"/>
        <v>93.45410139600902</v>
      </c>
      <c r="J17" s="138">
        <f t="shared" si="1"/>
        <v>-8255</v>
      </c>
    </row>
    <row r="18" spans="1:10" ht="30">
      <c r="A18" s="95"/>
      <c r="B18" s="95"/>
      <c r="C18" s="96" t="s">
        <v>217</v>
      </c>
      <c r="D18" s="95"/>
      <c r="E18" s="172" t="s">
        <v>21</v>
      </c>
      <c r="F18" s="91">
        <f>F19</f>
        <v>29999.7</v>
      </c>
      <c r="G18" s="91">
        <f>G19</f>
        <v>30736.8</v>
      </c>
      <c r="H18" s="91">
        <f>H19</f>
        <v>30736.8</v>
      </c>
      <c r="I18" s="141">
        <f t="shared" si="0"/>
        <v>100</v>
      </c>
      <c r="J18" s="138">
        <f t="shared" si="1"/>
        <v>0</v>
      </c>
    </row>
    <row r="19" spans="1:10" ht="45">
      <c r="A19" s="95"/>
      <c r="B19" s="95"/>
      <c r="C19" s="96"/>
      <c r="D19" s="95" t="s">
        <v>4</v>
      </c>
      <c r="E19" s="149" t="s">
        <v>5</v>
      </c>
      <c r="F19" s="91">
        <v>29999.7</v>
      </c>
      <c r="G19" s="138">
        <v>30736.8</v>
      </c>
      <c r="H19" s="138">
        <v>30736.8</v>
      </c>
      <c r="I19" s="141">
        <f t="shared" si="0"/>
        <v>100</v>
      </c>
      <c r="J19" s="138">
        <f t="shared" si="1"/>
        <v>0</v>
      </c>
    </row>
    <row r="20" spans="1:10" ht="90">
      <c r="A20" s="95"/>
      <c r="B20" s="95"/>
      <c r="C20" s="96" t="s">
        <v>420</v>
      </c>
      <c r="D20" s="95"/>
      <c r="E20" s="149" t="s">
        <v>421</v>
      </c>
      <c r="F20" s="91">
        <f>F21</f>
        <v>695.1</v>
      </c>
      <c r="G20" s="91">
        <f>G21</f>
        <v>679.4</v>
      </c>
      <c r="H20" s="91">
        <f>H21</f>
        <v>679.4</v>
      </c>
      <c r="I20" s="141">
        <f t="shared" si="0"/>
        <v>100</v>
      </c>
      <c r="J20" s="138">
        <f t="shared" si="1"/>
        <v>0</v>
      </c>
    </row>
    <row r="21" spans="1:10" ht="45">
      <c r="A21" s="95"/>
      <c r="B21" s="95"/>
      <c r="C21" s="96"/>
      <c r="D21" s="95" t="s">
        <v>4</v>
      </c>
      <c r="E21" s="150" t="s">
        <v>20</v>
      </c>
      <c r="F21" s="91">
        <v>695.1</v>
      </c>
      <c r="G21" s="138">
        <v>679.4</v>
      </c>
      <c r="H21" s="138">
        <v>679.4</v>
      </c>
      <c r="I21" s="141">
        <f t="shared" si="0"/>
        <v>100</v>
      </c>
      <c r="J21" s="138">
        <f t="shared" si="1"/>
        <v>0</v>
      </c>
    </row>
    <row r="22" spans="1:10" ht="75">
      <c r="A22" s="95"/>
      <c r="B22" s="95"/>
      <c r="C22" s="98" t="s">
        <v>272</v>
      </c>
      <c r="D22" s="99"/>
      <c r="E22" s="152" t="s">
        <v>273</v>
      </c>
      <c r="F22" s="91">
        <f aca="true" t="shared" si="3" ref="F22:H23">F23</f>
        <v>2505.8</v>
      </c>
      <c r="G22" s="91">
        <f t="shared" si="3"/>
        <v>4899.5</v>
      </c>
      <c r="H22" s="91">
        <f t="shared" si="3"/>
        <v>4899.5</v>
      </c>
      <c r="I22" s="141">
        <f t="shared" si="0"/>
        <v>100</v>
      </c>
      <c r="J22" s="138">
        <f t="shared" si="1"/>
        <v>0</v>
      </c>
    </row>
    <row r="23" spans="1:10" ht="75">
      <c r="A23" s="95"/>
      <c r="B23" s="95"/>
      <c r="C23" s="100" t="s">
        <v>274</v>
      </c>
      <c r="D23" s="101"/>
      <c r="E23" s="152" t="s">
        <v>35</v>
      </c>
      <c r="F23" s="91">
        <f t="shared" si="3"/>
        <v>2505.8</v>
      </c>
      <c r="G23" s="91">
        <f t="shared" si="3"/>
        <v>4899.5</v>
      </c>
      <c r="H23" s="91">
        <f t="shared" si="3"/>
        <v>4899.5</v>
      </c>
      <c r="I23" s="141">
        <f t="shared" si="0"/>
        <v>100</v>
      </c>
      <c r="J23" s="138">
        <f t="shared" si="1"/>
        <v>0</v>
      </c>
    </row>
    <row r="24" spans="1:10" ht="45">
      <c r="A24" s="95"/>
      <c r="B24" s="95"/>
      <c r="C24" s="98"/>
      <c r="D24" s="95" t="s">
        <v>4</v>
      </c>
      <c r="E24" s="150" t="s">
        <v>20</v>
      </c>
      <c r="F24" s="91">
        <v>2505.8</v>
      </c>
      <c r="G24" s="138">
        <v>4899.5</v>
      </c>
      <c r="H24" s="138">
        <v>4899.5</v>
      </c>
      <c r="I24" s="141">
        <f t="shared" si="0"/>
        <v>100</v>
      </c>
      <c r="J24" s="138">
        <f t="shared" si="1"/>
        <v>0</v>
      </c>
    </row>
    <row r="25" spans="1:10" ht="15.75">
      <c r="A25" s="95"/>
      <c r="B25" s="95" t="s">
        <v>95</v>
      </c>
      <c r="C25" s="95"/>
      <c r="D25" s="95" t="s">
        <v>22</v>
      </c>
      <c r="E25" s="153" t="s">
        <v>96</v>
      </c>
      <c r="F25" s="91">
        <f>F26+F41</f>
        <v>161855.30000000002</v>
      </c>
      <c r="G25" s="91">
        <f>G26+G41</f>
        <v>193242.7</v>
      </c>
      <c r="H25" s="91">
        <f>H26+H41</f>
        <v>180482.1</v>
      </c>
      <c r="I25" s="141">
        <f t="shared" si="0"/>
        <v>93.39659402399158</v>
      </c>
      <c r="J25" s="138">
        <f t="shared" si="1"/>
        <v>-12760.600000000006</v>
      </c>
    </row>
    <row r="26" spans="1:10" ht="46.5" customHeight="1">
      <c r="A26" s="95"/>
      <c r="B26" s="102"/>
      <c r="C26" s="103" t="s">
        <v>212</v>
      </c>
      <c r="D26" s="95"/>
      <c r="E26" s="153" t="s">
        <v>269</v>
      </c>
      <c r="F26" s="91">
        <f aca="true" t="shared" si="4" ref="F26:H27">F27</f>
        <v>159312.7</v>
      </c>
      <c r="G26" s="91">
        <f t="shared" si="4"/>
        <v>184134</v>
      </c>
      <c r="H26" s="91">
        <f t="shared" si="4"/>
        <v>171373.4</v>
      </c>
      <c r="I26" s="141">
        <f t="shared" si="0"/>
        <v>93.06993819718248</v>
      </c>
      <c r="J26" s="138">
        <f t="shared" si="1"/>
        <v>-12760.600000000006</v>
      </c>
    </row>
    <row r="27" spans="1:10" ht="60">
      <c r="A27" s="95"/>
      <c r="B27" s="95"/>
      <c r="C27" s="103" t="s">
        <v>219</v>
      </c>
      <c r="D27" s="98"/>
      <c r="E27" s="173" t="s">
        <v>275</v>
      </c>
      <c r="F27" s="91">
        <f t="shared" si="4"/>
        <v>159312.7</v>
      </c>
      <c r="G27" s="91">
        <f t="shared" si="4"/>
        <v>184134</v>
      </c>
      <c r="H27" s="91">
        <f t="shared" si="4"/>
        <v>171373.4</v>
      </c>
      <c r="I27" s="141">
        <f t="shared" si="0"/>
        <v>93.06993819718248</v>
      </c>
      <c r="J27" s="138">
        <f t="shared" si="1"/>
        <v>-12760.600000000006</v>
      </c>
    </row>
    <row r="28" spans="1:10" ht="45">
      <c r="A28" s="95"/>
      <c r="B28" s="95"/>
      <c r="C28" s="98" t="s">
        <v>220</v>
      </c>
      <c r="D28" s="98"/>
      <c r="E28" s="168" t="s">
        <v>214</v>
      </c>
      <c r="F28" s="91">
        <f>F29+F37+F33+F31</f>
        <v>159312.7</v>
      </c>
      <c r="G28" s="91">
        <f>G29+G37+G33+G31</f>
        <v>184134</v>
      </c>
      <c r="H28" s="91">
        <f>H29+H37+H33+H31</f>
        <v>171373.4</v>
      </c>
      <c r="I28" s="141">
        <f t="shared" si="0"/>
        <v>93.06993819718248</v>
      </c>
      <c r="J28" s="138">
        <f t="shared" si="1"/>
        <v>-12760.600000000006</v>
      </c>
    </row>
    <row r="29" spans="1:10" ht="17.25" customHeight="1">
      <c r="A29" s="95"/>
      <c r="B29" s="95"/>
      <c r="C29" s="96" t="s">
        <v>221</v>
      </c>
      <c r="D29" s="95"/>
      <c r="E29" s="150" t="s">
        <v>60</v>
      </c>
      <c r="F29" s="91">
        <f>F30</f>
        <v>23998.1</v>
      </c>
      <c r="G29" s="91">
        <f>G30</f>
        <v>25479.6</v>
      </c>
      <c r="H29" s="91">
        <f>H30</f>
        <v>25479.6</v>
      </c>
      <c r="I29" s="141">
        <f t="shared" si="0"/>
        <v>100</v>
      </c>
      <c r="J29" s="138">
        <f t="shared" si="1"/>
        <v>0</v>
      </c>
    </row>
    <row r="30" spans="1:10" ht="45">
      <c r="A30" s="102"/>
      <c r="B30" s="95"/>
      <c r="C30" s="96"/>
      <c r="D30" s="95" t="s">
        <v>4</v>
      </c>
      <c r="E30" s="150" t="s">
        <v>20</v>
      </c>
      <c r="F30" s="91">
        <v>23998.1</v>
      </c>
      <c r="G30" s="91">
        <v>25479.6</v>
      </c>
      <c r="H30" s="91">
        <v>25479.6</v>
      </c>
      <c r="I30" s="141">
        <f t="shared" si="0"/>
        <v>100</v>
      </c>
      <c r="J30" s="138">
        <f t="shared" si="1"/>
        <v>0</v>
      </c>
    </row>
    <row r="31" spans="1:10" ht="75">
      <c r="A31" s="102"/>
      <c r="B31" s="95"/>
      <c r="C31" s="96" t="s">
        <v>422</v>
      </c>
      <c r="D31" s="95"/>
      <c r="E31" s="150" t="s">
        <v>423</v>
      </c>
      <c r="F31" s="91">
        <f>F32</f>
        <v>3048</v>
      </c>
      <c r="G31" s="91">
        <f>G32</f>
        <v>1299.1</v>
      </c>
      <c r="H31" s="91">
        <f>H32</f>
        <v>1299.1</v>
      </c>
      <c r="I31" s="141">
        <f t="shared" si="0"/>
        <v>100</v>
      </c>
      <c r="J31" s="138">
        <f t="shared" si="1"/>
        <v>0</v>
      </c>
    </row>
    <row r="32" spans="1:10" ht="45">
      <c r="A32" s="102"/>
      <c r="B32" s="95"/>
      <c r="C32" s="96"/>
      <c r="D32" s="95" t="s">
        <v>4</v>
      </c>
      <c r="E32" s="150" t="s">
        <v>20</v>
      </c>
      <c r="F32" s="91">
        <v>3048</v>
      </c>
      <c r="G32" s="91">
        <v>1299.1</v>
      </c>
      <c r="H32" s="91">
        <v>1299.1</v>
      </c>
      <c r="I32" s="141">
        <f t="shared" si="0"/>
        <v>100</v>
      </c>
      <c r="J32" s="138">
        <f t="shared" si="1"/>
        <v>0</v>
      </c>
    </row>
    <row r="33" spans="1:10" ht="45" customHeight="1">
      <c r="A33" s="102"/>
      <c r="B33" s="95"/>
      <c r="C33" s="100" t="s">
        <v>276</v>
      </c>
      <c r="D33" s="95"/>
      <c r="E33" s="160" t="s">
        <v>271</v>
      </c>
      <c r="F33" s="91">
        <f>F34+F35+F36</f>
        <v>127890.1</v>
      </c>
      <c r="G33" s="91">
        <f>G34+G35+G36</f>
        <v>153202.4</v>
      </c>
      <c r="H33" s="91">
        <f>H34+H35+H36</f>
        <v>140442.6</v>
      </c>
      <c r="I33" s="141">
        <f t="shared" si="0"/>
        <v>91.67127930110756</v>
      </c>
      <c r="J33" s="138">
        <f t="shared" si="1"/>
        <v>-12759.799999999988</v>
      </c>
    </row>
    <row r="34" spans="1:10" ht="90">
      <c r="A34" s="102"/>
      <c r="B34" s="95"/>
      <c r="C34" s="96"/>
      <c r="D34" s="101" t="s">
        <v>0</v>
      </c>
      <c r="E34" s="150" t="s">
        <v>58</v>
      </c>
      <c r="F34" s="91">
        <f>421.3+16882.9</f>
        <v>17304.2</v>
      </c>
      <c r="G34" s="91">
        <v>18229.5</v>
      </c>
      <c r="H34" s="91">
        <v>18226.6</v>
      </c>
      <c r="I34" s="141">
        <f t="shared" si="0"/>
        <v>99.9840917194657</v>
      </c>
      <c r="J34" s="138">
        <f t="shared" si="1"/>
        <v>-2.900000000001455</v>
      </c>
    </row>
    <row r="35" spans="1:10" ht="45">
      <c r="A35" s="102"/>
      <c r="B35" s="95"/>
      <c r="C35" s="96"/>
      <c r="D35" s="101" t="s">
        <v>1</v>
      </c>
      <c r="E35" s="150" t="s">
        <v>59</v>
      </c>
      <c r="F35" s="91">
        <v>88.4</v>
      </c>
      <c r="G35" s="138">
        <v>88.4</v>
      </c>
      <c r="H35" s="138">
        <v>88.4</v>
      </c>
      <c r="I35" s="141">
        <f t="shared" si="0"/>
        <v>100</v>
      </c>
      <c r="J35" s="138">
        <f t="shared" si="1"/>
        <v>0</v>
      </c>
    </row>
    <row r="36" spans="1:10" ht="45">
      <c r="A36" s="102"/>
      <c r="B36" s="95"/>
      <c r="C36" s="96"/>
      <c r="D36" s="95" t="s">
        <v>4</v>
      </c>
      <c r="E36" s="150" t="s">
        <v>20</v>
      </c>
      <c r="F36" s="91">
        <f>107344.5+3153</f>
        <v>110497.5</v>
      </c>
      <c r="G36" s="138">
        <v>134884.5</v>
      </c>
      <c r="H36" s="138">
        <v>122127.6</v>
      </c>
      <c r="I36" s="141">
        <f t="shared" si="0"/>
        <v>90.5423529019272</v>
      </c>
      <c r="J36" s="138">
        <f t="shared" si="1"/>
        <v>-12756.899999999994</v>
      </c>
    </row>
    <row r="37" spans="1:10" ht="255">
      <c r="A37" s="102"/>
      <c r="B37" s="95"/>
      <c r="C37" s="96" t="s">
        <v>277</v>
      </c>
      <c r="D37" s="95"/>
      <c r="E37" s="150" t="s">
        <v>278</v>
      </c>
      <c r="F37" s="91">
        <f>F39+F40+F38</f>
        <v>4376.499999999999</v>
      </c>
      <c r="G37" s="91">
        <f>G39+G40+G38</f>
        <v>4152.9</v>
      </c>
      <c r="H37" s="91">
        <f>H39+H40+H38</f>
        <v>4152.1</v>
      </c>
      <c r="I37" s="141">
        <f t="shared" si="0"/>
        <v>99.98073635291003</v>
      </c>
      <c r="J37" s="138">
        <f t="shared" si="1"/>
        <v>-0.7999999999992724</v>
      </c>
    </row>
    <row r="38" spans="1:10" ht="90">
      <c r="A38" s="102"/>
      <c r="B38" s="95"/>
      <c r="C38" s="96"/>
      <c r="D38" s="95" t="s">
        <v>0</v>
      </c>
      <c r="E38" s="150" t="s">
        <v>58</v>
      </c>
      <c r="F38" s="91">
        <v>8</v>
      </c>
      <c r="G38" s="138">
        <v>8</v>
      </c>
      <c r="H38" s="138">
        <v>8</v>
      </c>
      <c r="I38" s="141">
        <f t="shared" si="0"/>
        <v>100</v>
      </c>
      <c r="J38" s="138">
        <f t="shared" si="1"/>
        <v>0</v>
      </c>
    </row>
    <row r="39" spans="1:10" ht="45">
      <c r="A39" s="102"/>
      <c r="B39" s="95"/>
      <c r="C39" s="96"/>
      <c r="D39" s="95" t="s">
        <v>1</v>
      </c>
      <c r="E39" s="150" t="s">
        <v>59</v>
      </c>
      <c r="F39" s="91">
        <f>3204.2+1017.4</f>
        <v>4221.599999999999</v>
      </c>
      <c r="G39" s="138">
        <v>3885</v>
      </c>
      <c r="H39" s="138">
        <v>3884.6</v>
      </c>
      <c r="I39" s="141">
        <f t="shared" si="0"/>
        <v>99.98970398970398</v>
      </c>
      <c r="J39" s="138">
        <f t="shared" si="1"/>
        <v>-0.40000000000009095</v>
      </c>
    </row>
    <row r="40" spans="1:10" ht="15.75">
      <c r="A40" s="102"/>
      <c r="B40" s="102"/>
      <c r="C40" s="96"/>
      <c r="D40" s="95" t="s">
        <v>8</v>
      </c>
      <c r="E40" s="153" t="s">
        <v>9</v>
      </c>
      <c r="F40" s="91">
        <v>146.9</v>
      </c>
      <c r="G40" s="138">
        <v>259.9</v>
      </c>
      <c r="H40" s="138">
        <v>259.5</v>
      </c>
      <c r="I40" s="141">
        <f t="shared" si="0"/>
        <v>99.84609465178916</v>
      </c>
      <c r="J40" s="138">
        <f t="shared" si="1"/>
        <v>-0.39999999999997726</v>
      </c>
    </row>
    <row r="41" spans="1:10" ht="75">
      <c r="A41" s="102"/>
      <c r="B41" s="102"/>
      <c r="C41" s="98" t="s">
        <v>272</v>
      </c>
      <c r="D41" s="99"/>
      <c r="E41" s="152" t="s">
        <v>273</v>
      </c>
      <c r="F41" s="91">
        <f>F42</f>
        <v>2542.6</v>
      </c>
      <c r="G41" s="91">
        <f>G42</f>
        <v>9108.7</v>
      </c>
      <c r="H41" s="91">
        <f>H42</f>
        <v>9108.7</v>
      </c>
      <c r="I41" s="141">
        <f t="shared" si="0"/>
        <v>100</v>
      </c>
      <c r="J41" s="138">
        <f t="shared" si="1"/>
        <v>0</v>
      </c>
    </row>
    <row r="42" spans="1:10" ht="75">
      <c r="A42" s="102"/>
      <c r="B42" s="102"/>
      <c r="C42" s="100" t="s">
        <v>274</v>
      </c>
      <c r="D42" s="101"/>
      <c r="E42" s="152" t="s">
        <v>35</v>
      </c>
      <c r="F42" s="91">
        <f>F43+F44</f>
        <v>2542.6</v>
      </c>
      <c r="G42" s="91">
        <f>G43+G44</f>
        <v>9108.7</v>
      </c>
      <c r="H42" s="91">
        <f>H43+H44</f>
        <v>9108.7</v>
      </c>
      <c r="I42" s="141">
        <f t="shared" si="0"/>
        <v>100</v>
      </c>
      <c r="J42" s="138">
        <f t="shared" si="1"/>
        <v>0</v>
      </c>
    </row>
    <row r="43" spans="1:10" ht="45">
      <c r="A43" s="102"/>
      <c r="B43" s="102"/>
      <c r="C43" s="98"/>
      <c r="D43" s="95" t="s">
        <v>1</v>
      </c>
      <c r="E43" s="150" t="s">
        <v>59</v>
      </c>
      <c r="F43" s="91">
        <v>159.4</v>
      </c>
      <c r="G43" s="138">
        <v>364.6</v>
      </c>
      <c r="H43" s="138">
        <v>364.6</v>
      </c>
      <c r="I43" s="141">
        <f t="shared" si="0"/>
        <v>100</v>
      </c>
      <c r="J43" s="138">
        <f t="shared" si="1"/>
        <v>0</v>
      </c>
    </row>
    <row r="44" spans="1:10" ht="45">
      <c r="A44" s="102"/>
      <c r="B44" s="102"/>
      <c r="C44" s="98"/>
      <c r="D44" s="95" t="s">
        <v>4</v>
      </c>
      <c r="E44" s="174" t="s">
        <v>5</v>
      </c>
      <c r="F44" s="91">
        <v>2383.2</v>
      </c>
      <c r="G44" s="138">
        <v>8744.1</v>
      </c>
      <c r="H44" s="138">
        <v>8744.1</v>
      </c>
      <c r="I44" s="141">
        <f t="shared" si="0"/>
        <v>100</v>
      </c>
      <c r="J44" s="138">
        <f t="shared" si="1"/>
        <v>0</v>
      </c>
    </row>
    <row r="45" spans="1:10" ht="15.75">
      <c r="A45" s="102"/>
      <c r="B45" s="95" t="s">
        <v>210</v>
      </c>
      <c r="C45" s="95"/>
      <c r="D45" s="95"/>
      <c r="E45" s="154" t="s">
        <v>211</v>
      </c>
      <c r="F45" s="91">
        <f>F46+F61</f>
        <v>41049</v>
      </c>
      <c r="G45" s="91">
        <f>G46+G61+G56</f>
        <v>44899.5</v>
      </c>
      <c r="H45" s="91">
        <f>H46+H61+H56</f>
        <v>44899.5</v>
      </c>
      <c r="I45" s="141">
        <f t="shared" si="0"/>
        <v>100</v>
      </c>
      <c r="J45" s="138">
        <f t="shared" si="1"/>
        <v>0</v>
      </c>
    </row>
    <row r="46" spans="1:10" ht="45">
      <c r="A46" s="102"/>
      <c r="B46" s="95"/>
      <c r="C46" s="103" t="s">
        <v>212</v>
      </c>
      <c r="D46" s="95"/>
      <c r="E46" s="153" t="s">
        <v>269</v>
      </c>
      <c r="F46" s="91">
        <f>F47</f>
        <v>40791.2</v>
      </c>
      <c r="G46" s="91">
        <f>G47</f>
        <v>42153.7</v>
      </c>
      <c r="H46" s="91">
        <f>H47</f>
        <v>42153.7</v>
      </c>
      <c r="I46" s="141">
        <f t="shared" si="0"/>
        <v>100</v>
      </c>
      <c r="J46" s="138">
        <f t="shared" si="1"/>
        <v>0</v>
      </c>
    </row>
    <row r="47" spans="1:10" ht="45">
      <c r="A47" s="102"/>
      <c r="B47" s="95"/>
      <c r="C47" s="103" t="s">
        <v>223</v>
      </c>
      <c r="D47" s="95"/>
      <c r="E47" s="154" t="s">
        <v>252</v>
      </c>
      <c r="F47" s="91">
        <f>F48</f>
        <v>40791.2</v>
      </c>
      <c r="G47" s="91">
        <f>G48+G53</f>
        <v>42153.7</v>
      </c>
      <c r="H47" s="91">
        <f>H48+H53</f>
        <v>42153.7</v>
      </c>
      <c r="I47" s="141">
        <f t="shared" si="0"/>
        <v>100</v>
      </c>
      <c r="J47" s="138">
        <f t="shared" si="1"/>
        <v>0</v>
      </c>
    </row>
    <row r="48" spans="1:10" ht="45">
      <c r="A48" s="102"/>
      <c r="B48" s="95"/>
      <c r="C48" s="98" t="s">
        <v>224</v>
      </c>
      <c r="D48" s="98"/>
      <c r="E48" s="168" t="s">
        <v>214</v>
      </c>
      <c r="F48" s="91">
        <f>F51</f>
        <v>40791.2</v>
      </c>
      <c r="G48" s="91">
        <f>G51+G49</f>
        <v>41184</v>
      </c>
      <c r="H48" s="91">
        <f>H51+H49</f>
        <v>41184</v>
      </c>
      <c r="I48" s="141">
        <f t="shared" si="0"/>
        <v>100</v>
      </c>
      <c r="J48" s="138">
        <f t="shared" si="1"/>
        <v>0</v>
      </c>
    </row>
    <row r="49" spans="1:10" ht="30">
      <c r="A49" s="102"/>
      <c r="B49" s="95"/>
      <c r="C49" s="98" t="s">
        <v>532</v>
      </c>
      <c r="D49" s="98"/>
      <c r="E49" s="168" t="s">
        <v>533</v>
      </c>
      <c r="F49" s="91" t="s">
        <v>264</v>
      </c>
      <c r="G49" s="91">
        <f>G50</f>
        <v>100</v>
      </c>
      <c r="H49" s="91">
        <f>H50</f>
        <v>100</v>
      </c>
      <c r="I49" s="141">
        <f t="shared" si="0"/>
        <v>100</v>
      </c>
      <c r="J49" s="138">
        <f t="shared" si="1"/>
        <v>0</v>
      </c>
    </row>
    <row r="50" spans="1:10" ht="45">
      <c r="A50" s="102"/>
      <c r="B50" s="95"/>
      <c r="C50" s="98"/>
      <c r="D50" s="98" t="s">
        <v>4</v>
      </c>
      <c r="E50" s="174" t="s">
        <v>5</v>
      </c>
      <c r="F50" s="91" t="s">
        <v>264</v>
      </c>
      <c r="G50" s="91">
        <v>100</v>
      </c>
      <c r="H50" s="91">
        <v>100</v>
      </c>
      <c r="I50" s="141">
        <f t="shared" si="0"/>
        <v>100</v>
      </c>
      <c r="J50" s="138">
        <f t="shared" si="1"/>
        <v>0</v>
      </c>
    </row>
    <row r="51" spans="1:10" ht="30">
      <c r="A51" s="102"/>
      <c r="B51" s="95"/>
      <c r="C51" s="98" t="s">
        <v>225</v>
      </c>
      <c r="D51" s="98"/>
      <c r="E51" s="172" t="s">
        <v>25</v>
      </c>
      <c r="F51" s="91">
        <f>F52</f>
        <v>40791.2</v>
      </c>
      <c r="G51" s="91">
        <f>G52</f>
        <v>41084</v>
      </c>
      <c r="H51" s="91">
        <f>H52</f>
        <v>41084</v>
      </c>
      <c r="I51" s="141">
        <f t="shared" si="0"/>
        <v>100</v>
      </c>
      <c r="J51" s="138">
        <f t="shared" si="1"/>
        <v>0</v>
      </c>
    </row>
    <row r="52" spans="1:10" ht="45" customHeight="1">
      <c r="A52" s="102"/>
      <c r="B52" s="95"/>
      <c r="C52" s="103"/>
      <c r="D52" s="95" t="s">
        <v>4</v>
      </c>
      <c r="E52" s="174" t="s">
        <v>5</v>
      </c>
      <c r="F52" s="91">
        <v>40791.2</v>
      </c>
      <c r="G52" s="138">
        <v>41084</v>
      </c>
      <c r="H52" s="138">
        <v>41084</v>
      </c>
      <c r="I52" s="141">
        <f t="shared" si="0"/>
        <v>100</v>
      </c>
      <c r="J52" s="138">
        <f t="shared" si="1"/>
        <v>0</v>
      </c>
    </row>
    <row r="53" spans="1:10" ht="45" customHeight="1">
      <c r="A53" s="102"/>
      <c r="B53" s="95"/>
      <c r="C53" s="103" t="s">
        <v>534</v>
      </c>
      <c r="D53" s="95"/>
      <c r="E53" s="174" t="s">
        <v>536</v>
      </c>
      <c r="F53" s="91" t="s">
        <v>264</v>
      </c>
      <c r="G53" s="138">
        <f>G54</f>
        <v>969.7</v>
      </c>
      <c r="H53" s="138">
        <f>H54</f>
        <v>969.7</v>
      </c>
      <c r="I53" s="141">
        <f t="shared" si="0"/>
        <v>100</v>
      </c>
      <c r="J53" s="138">
        <f t="shared" si="1"/>
        <v>0</v>
      </c>
    </row>
    <row r="54" spans="1:10" ht="45" customHeight="1">
      <c r="A54" s="102"/>
      <c r="B54" s="95"/>
      <c r="C54" s="103" t="s">
        <v>535</v>
      </c>
      <c r="D54" s="95"/>
      <c r="E54" s="174" t="s">
        <v>537</v>
      </c>
      <c r="F54" s="91" t="s">
        <v>264</v>
      </c>
      <c r="G54" s="138">
        <f>G55</f>
        <v>969.7</v>
      </c>
      <c r="H54" s="138">
        <f>H55</f>
        <v>969.7</v>
      </c>
      <c r="I54" s="141">
        <f t="shared" si="0"/>
        <v>100</v>
      </c>
      <c r="J54" s="138">
        <f t="shared" si="1"/>
        <v>0</v>
      </c>
    </row>
    <row r="55" spans="1:10" ht="45" customHeight="1">
      <c r="A55" s="102"/>
      <c r="B55" s="95"/>
      <c r="C55" s="103"/>
      <c r="D55" s="95" t="s">
        <v>4</v>
      </c>
      <c r="E55" s="174" t="s">
        <v>5</v>
      </c>
      <c r="F55" s="91" t="s">
        <v>264</v>
      </c>
      <c r="G55" s="138">
        <v>969.7</v>
      </c>
      <c r="H55" s="138">
        <v>969.7</v>
      </c>
      <c r="I55" s="141">
        <f t="shared" si="0"/>
        <v>100</v>
      </c>
      <c r="J55" s="138">
        <f t="shared" si="1"/>
        <v>0</v>
      </c>
    </row>
    <row r="56" spans="1:10" ht="45" customHeight="1">
      <c r="A56" s="102"/>
      <c r="B56" s="95"/>
      <c r="C56" s="103" t="s">
        <v>83</v>
      </c>
      <c r="D56" s="95"/>
      <c r="E56" s="174" t="s">
        <v>507</v>
      </c>
      <c r="F56" s="91" t="s">
        <v>264</v>
      </c>
      <c r="G56" s="138">
        <f aca="true" t="shared" si="5" ref="G56:H59">G57</f>
        <v>150</v>
      </c>
      <c r="H56" s="138">
        <f t="shared" si="5"/>
        <v>150</v>
      </c>
      <c r="I56" s="141">
        <f t="shared" si="0"/>
        <v>100</v>
      </c>
      <c r="J56" s="138">
        <f t="shared" si="1"/>
        <v>0</v>
      </c>
    </row>
    <row r="57" spans="1:10" ht="45" customHeight="1">
      <c r="A57" s="102"/>
      <c r="B57" s="95"/>
      <c r="C57" s="103" t="s">
        <v>506</v>
      </c>
      <c r="D57" s="95"/>
      <c r="E57" s="174" t="s">
        <v>502</v>
      </c>
      <c r="F57" s="91" t="s">
        <v>264</v>
      </c>
      <c r="G57" s="138">
        <f t="shared" si="5"/>
        <v>150</v>
      </c>
      <c r="H57" s="138">
        <f t="shared" si="5"/>
        <v>150</v>
      </c>
      <c r="I57" s="141">
        <f t="shared" si="0"/>
        <v>100</v>
      </c>
      <c r="J57" s="138">
        <f t="shared" si="1"/>
        <v>0</v>
      </c>
    </row>
    <row r="58" spans="1:10" ht="45" customHeight="1">
      <c r="A58" s="102"/>
      <c r="B58" s="95"/>
      <c r="C58" s="103" t="s">
        <v>505</v>
      </c>
      <c r="D58" s="95"/>
      <c r="E58" s="174" t="s">
        <v>508</v>
      </c>
      <c r="F58" s="91" t="s">
        <v>264</v>
      </c>
      <c r="G58" s="138">
        <f t="shared" si="5"/>
        <v>150</v>
      </c>
      <c r="H58" s="138">
        <f t="shared" si="5"/>
        <v>150</v>
      </c>
      <c r="I58" s="141">
        <f t="shared" si="0"/>
        <v>100</v>
      </c>
      <c r="J58" s="138">
        <f t="shared" si="1"/>
        <v>0</v>
      </c>
    </row>
    <row r="59" spans="1:10" ht="45" customHeight="1">
      <c r="A59" s="102"/>
      <c r="B59" s="95"/>
      <c r="C59" s="103" t="s">
        <v>509</v>
      </c>
      <c r="D59" s="95"/>
      <c r="E59" s="174" t="s">
        <v>34</v>
      </c>
      <c r="F59" s="91" t="s">
        <v>264</v>
      </c>
      <c r="G59" s="138">
        <f t="shared" si="5"/>
        <v>150</v>
      </c>
      <c r="H59" s="138">
        <f t="shared" si="5"/>
        <v>150</v>
      </c>
      <c r="I59" s="141">
        <f t="shared" si="0"/>
        <v>100</v>
      </c>
      <c r="J59" s="138">
        <f t="shared" si="1"/>
        <v>0</v>
      </c>
    </row>
    <row r="60" spans="1:10" ht="45" customHeight="1">
      <c r="A60" s="102"/>
      <c r="B60" s="95"/>
      <c r="C60" s="103"/>
      <c r="D60" s="95" t="s">
        <v>4</v>
      </c>
      <c r="E60" s="174" t="s">
        <v>5</v>
      </c>
      <c r="F60" s="91" t="s">
        <v>264</v>
      </c>
      <c r="G60" s="138">
        <v>150</v>
      </c>
      <c r="H60" s="138">
        <v>150</v>
      </c>
      <c r="I60" s="141">
        <f t="shared" si="0"/>
        <v>100</v>
      </c>
      <c r="J60" s="138">
        <f t="shared" si="1"/>
        <v>0</v>
      </c>
    </row>
    <row r="61" spans="1:10" ht="75">
      <c r="A61" s="102"/>
      <c r="B61" s="95"/>
      <c r="C61" s="98" t="s">
        <v>272</v>
      </c>
      <c r="D61" s="99"/>
      <c r="E61" s="152" t="s">
        <v>273</v>
      </c>
      <c r="F61" s="91">
        <f aca="true" t="shared" si="6" ref="F61:H62">F62</f>
        <v>257.8</v>
      </c>
      <c r="G61" s="91">
        <f t="shared" si="6"/>
        <v>2595.8</v>
      </c>
      <c r="H61" s="91">
        <f t="shared" si="6"/>
        <v>2595.8</v>
      </c>
      <c r="I61" s="141">
        <f t="shared" si="0"/>
        <v>100</v>
      </c>
      <c r="J61" s="138">
        <f t="shared" si="1"/>
        <v>0</v>
      </c>
    </row>
    <row r="62" spans="1:10" ht="46.5" customHeight="1">
      <c r="A62" s="102"/>
      <c r="B62" s="95"/>
      <c r="C62" s="100" t="s">
        <v>274</v>
      </c>
      <c r="D62" s="101"/>
      <c r="E62" s="152" t="s">
        <v>35</v>
      </c>
      <c r="F62" s="91">
        <f t="shared" si="6"/>
        <v>257.8</v>
      </c>
      <c r="G62" s="91">
        <f t="shared" si="6"/>
        <v>2595.8</v>
      </c>
      <c r="H62" s="91">
        <f t="shared" si="6"/>
        <v>2595.8</v>
      </c>
      <c r="I62" s="141">
        <f t="shared" si="0"/>
        <v>100</v>
      </c>
      <c r="J62" s="138">
        <f t="shared" si="1"/>
        <v>0</v>
      </c>
    </row>
    <row r="63" spans="1:10" ht="46.5" customHeight="1">
      <c r="A63" s="102"/>
      <c r="B63" s="95"/>
      <c r="C63" s="98"/>
      <c r="D63" s="95" t="s">
        <v>4</v>
      </c>
      <c r="E63" s="174" t="s">
        <v>5</v>
      </c>
      <c r="F63" s="91">
        <v>257.8</v>
      </c>
      <c r="G63" s="138">
        <v>2595.8</v>
      </c>
      <c r="H63" s="138">
        <v>2595.8</v>
      </c>
      <c r="I63" s="141">
        <f t="shared" si="0"/>
        <v>100</v>
      </c>
      <c r="J63" s="138">
        <f t="shared" si="1"/>
        <v>0</v>
      </c>
    </row>
    <row r="64" spans="1:10" ht="15.75">
      <c r="A64" s="102"/>
      <c r="B64" s="95" t="s">
        <v>97</v>
      </c>
      <c r="C64" s="95"/>
      <c r="D64" s="95" t="s">
        <v>22</v>
      </c>
      <c r="E64" s="160" t="s">
        <v>258</v>
      </c>
      <c r="F64" s="91">
        <f aca="true" t="shared" si="7" ref="F64:H65">F65</f>
        <v>6792.2</v>
      </c>
      <c r="G64" s="91">
        <f t="shared" si="7"/>
        <v>6803.5</v>
      </c>
      <c r="H64" s="91">
        <f t="shared" si="7"/>
        <v>6398.500000000001</v>
      </c>
      <c r="I64" s="141">
        <f t="shared" si="0"/>
        <v>94.04718159770708</v>
      </c>
      <c r="J64" s="138">
        <f t="shared" si="1"/>
        <v>-404.9999999999991</v>
      </c>
    </row>
    <row r="65" spans="1:10" ht="45">
      <c r="A65" s="102"/>
      <c r="B65" s="95"/>
      <c r="C65" s="103" t="s">
        <v>212</v>
      </c>
      <c r="D65" s="98"/>
      <c r="E65" s="153" t="s">
        <v>269</v>
      </c>
      <c r="F65" s="91">
        <f t="shared" si="7"/>
        <v>6792.2</v>
      </c>
      <c r="G65" s="91">
        <f t="shared" si="7"/>
        <v>6803.5</v>
      </c>
      <c r="H65" s="91">
        <f t="shared" si="7"/>
        <v>6398.500000000001</v>
      </c>
      <c r="I65" s="141">
        <f t="shared" si="0"/>
        <v>94.04718159770708</v>
      </c>
      <c r="J65" s="138">
        <f t="shared" si="1"/>
        <v>-404.9999999999991</v>
      </c>
    </row>
    <row r="66" spans="1:10" ht="75">
      <c r="A66" s="102"/>
      <c r="B66" s="95"/>
      <c r="C66" s="103" t="s">
        <v>279</v>
      </c>
      <c r="D66" s="101"/>
      <c r="E66" s="153" t="s">
        <v>280</v>
      </c>
      <c r="F66" s="91">
        <f>F68+F71</f>
        <v>6792.2</v>
      </c>
      <c r="G66" s="91">
        <f>G68+G71</f>
        <v>6803.5</v>
      </c>
      <c r="H66" s="91">
        <f>H68+H71</f>
        <v>6398.500000000001</v>
      </c>
      <c r="I66" s="141">
        <f t="shared" si="0"/>
        <v>94.04718159770708</v>
      </c>
      <c r="J66" s="138">
        <f t="shared" si="1"/>
        <v>-404.9999999999991</v>
      </c>
    </row>
    <row r="67" spans="1:10" ht="45">
      <c r="A67" s="102"/>
      <c r="B67" s="95"/>
      <c r="C67" s="103" t="s">
        <v>281</v>
      </c>
      <c r="D67" s="101"/>
      <c r="E67" s="153" t="s">
        <v>282</v>
      </c>
      <c r="F67" s="91">
        <f>F68</f>
        <v>1278.5</v>
      </c>
      <c r="G67" s="91">
        <f>G68</f>
        <v>1289.8</v>
      </c>
      <c r="H67" s="91">
        <f>H68</f>
        <v>1289.8</v>
      </c>
      <c r="I67" s="141">
        <f t="shared" si="0"/>
        <v>100</v>
      </c>
      <c r="J67" s="138">
        <f t="shared" si="1"/>
        <v>0</v>
      </c>
    </row>
    <row r="68" spans="1:10" ht="30">
      <c r="A68" s="102"/>
      <c r="B68" s="95"/>
      <c r="C68" s="103" t="s">
        <v>283</v>
      </c>
      <c r="D68" s="101"/>
      <c r="E68" s="160" t="s">
        <v>284</v>
      </c>
      <c r="F68" s="91">
        <f>F70</f>
        <v>1278.5</v>
      </c>
      <c r="G68" s="91">
        <f>G70+G69</f>
        <v>1289.8</v>
      </c>
      <c r="H68" s="91">
        <f>H70+H69</f>
        <v>1289.8</v>
      </c>
      <c r="I68" s="141">
        <f t="shared" si="0"/>
        <v>100</v>
      </c>
      <c r="J68" s="138">
        <f t="shared" si="1"/>
        <v>0</v>
      </c>
    </row>
    <row r="69" spans="1:10" ht="45">
      <c r="A69" s="102"/>
      <c r="B69" s="95"/>
      <c r="C69" s="103"/>
      <c r="D69" s="101" t="s">
        <v>1</v>
      </c>
      <c r="E69" s="150" t="s">
        <v>59</v>
      </c>
      <c r="F69" s="91" t="s">
        <v>264</v>
      </c>
      <c r="G69" s="91">
        <v>25.3</v>
      </c>
      <c r="H69" s="91">
        <v>25.3</v>
      </c>
      <c r="I69" s="141">
        <f t="shared" si="0"/>
        <v>100</v>
      </c>
      <c r="J69" s="138">
        <f t="shared" si="1"/>
        <v>0</v>
      </c>
    </row>
    <row r="70" spans="1:10" ht="45">
      <c r="A70" s="102"/>
      <c r="B70" s="95"/>
      <c r="C70" s="96"/>
      <c r="D70" s="96" t="s">
        <v>4</v>
      </c>
      <c r="E70" s="153" t="s">
        <v>20</v>
      </c>
      <c r="F70" s="91">
        <v>1278.5</v>
      </c>
      <c r="G70" s="138">
        <v>1264.5</v>
      </c>
      <c r="H70" s="138">
        <v>1264.5</v>
      </c>
      <c r="I70" s="141">
        <f t="shared" si="0"/>
        <v>100</v>
      </c>
      <c r="J70" s="138">
        <f t="shared" si="1"/>
        <v>0</v>
      </c>
    </row>
    <row r="71" spans="1:10" ht="33" customHeight="1">
      <c r="A71" s="102"/>
      <c r="B71" s="95"/>
      <c r="C71" s="100" t="s">
        <v>285</v>
      </c>
      <c r="D71" s="105"/>
      <c r="E71" s="160" t="s">
        <v>61</v>
      </c>
      <c r="F71" s="91">
        <f>F72+F73+F74+F75</f>
        <v>5513.7</v>
      </c>
      <c r="G71" s="91">
        <f>G72+G73+G74+G75</f>
        <v>5513.7</v>
      </c>
      <c r="H71" s="91">
        <f>H72+H73+H74+H75</f>
        <v>5108.700000000001</v>
      </c>
      <c r="I71" s="141">
        <f t="shared" si="0"/>
        <v>92.65466021002233</v>
      </c>
      <c r="J71" s="138">
        <f t="shared" si="1"/>
        <v>-404.9999999999991</v>
      </c>
    </row>
    <row r="72" spans="1:10" ht="45">
      <c r="A72" s="102"/>
      <c r="B72" s="95"/>
      <c r="C72" s="105"/>
      <c r="D72" s="101" t="s">
        <v>1</v>
      </c>
      <c r="E72" s="150" t="s">
        <v>59</v>
      </c>
      <c r="F72" s="146">
        <v>6.1</v>
      </c>
      <c r="G72" s="138">
        <v>840.2</v>
      </c>
      <c r="H72" s="138">
        <v>840.2</v>
      </c>
      <c r="I72" s="141">
        <f t="shared" si="0"/>
        <v>100</v>
      </c>
      <c r="J72" s="138">
        <f t="shared" si="1"/>
        <v>0</v>
      </c>
    </row>
    <row r="73" spans="1:10" ht="30">
      <c r="A73" s="102"/>
      <c r="B73" s="95"/>
      <c r="C73" s="105"/>
      <c r="D73" s="101" t="s">
        <v>2</v>
      </c>
      <c r="E73" s="174" t="s">
        <v>3</v>
      </c>
      <c r="F73" s="146">
        <v>2000</v>
      </c>
      <c r="G73" s="138">
        <v>200</v>
      </c>
      <c r="H73" s="138">
        <v>200</v>
      </c>
      <c r="I73" s="141">
        <f t="shared" si="0"/>
        <v>100</v>
      </c>
      <c r="J73" s="138">
        <f t="shared" si="1"/>
        <v>0</v>
      </c>
    </row>
    <row r="74" spans="1:10" ht="45">
      <c r="A74" s="102"/>
      <c r="B74" s="95"/>
      <c r="C74" s="105"/>
      <c r="D74" s="106" t="s">
        <v>4</v>
      </c>
      <c r="E74" s="175" t="s">
        <v>20</v>
      </c>
      <c r="F74" s="146">
        <v>3157.6</v>
      </c>
      <c r="G74" s="138">
        <v>4364.9</v>
      </c>
      <c r="H74" s="138">
        <v>3959.9</v>
      </c>
      <c r="I74" s="141">
        <f t="shared" si="0"/>
        <v>90.72143691722606</v>
      </c>
      <c r="J74" s="138">
        <f t="shared" si="1"/>
        <v>-404.99999999999955</v>
      </c>
    </row>
    <row r="75" spans="1:10" ht="15.75">
      <c r="A75" s="102"/>
      <c r="B75" s="95"/>
      <c r="C75" s="105"/>
      <c r="D75" s="105" t="s">
        <v>8</v>
      </c>
      <c r="E75" s="175" t="s">
        <v>9</v>
      </c>
      <c r="F75" s="146">
        <v>350</v>
      </c>
      <c r="G75" s="138">
        <v>108.6</v>
      </c>
      <c r="H75" s="138">
        <v>108.6</v>
      </c>
      <c r="I75" s="141">
        <f t="shared" si="0"/>
        <v>100</v>
      </c>
      <c r="J75" s="138">
        <f t="shared" si="1"/>
        <v>0</v>
      </c>
    </row>
    <row r="76" spans="1:10" ht="15.75">
      <c r="A76" s="102"/>
      <c r="B76" s="95" t="s">
        <v>98</v>
      </c>
      <c r="C76" s="95"/>
      <c r="D76" s="96" t="s">
        <v>22</v>
      </c>
      <c r="E76" s="160" t="s">
        <v>99</v>
      </c>
      <c r="F76" s="91">
        <f>F77</f>
        <v>14935.3</v>
      </c>
      <c r="G76" s="91">
        <f>G77</f>
        <v>14724.699999999999</v>
      </c>
      <c r="H76" s="91">
        <f>H77</f>
        <v>14423.399999999998</v>
      </c>
      <c r="I76" s="141">
        <f t="shared" si="0"/>
        <v>97.95377834522944</v>
      </c>
      <c r="J76" s="138">
        <f t="shared" si="1"/>
        <v>-301.3000000000011</v>
      </c>
    </row>
    <row r="77" spans="1:10" ht="45">
      <c r="A77" s="102"/>
      <c r="B77" s="95"/>
      <c r="C77" s="103" t="s">
        <v>212</v>
      </c>
      <c r="D77" s="95"/>
      <c r="E77" s="153" t="s">
        <v>269</v>
      </c>
      <c r="F77" s="91">
        <f>F78+F96</f>
        <v>14935.3</v>
      </c>
      <c r="G77" s="91">
        <f>G78+G96</f>
        <v>14724.699999999999</v>
      </c>
      <c r="H77" s="91">
        <f>H78+H96</f>
        <v>14423.399999999998</v>
      </c>
      <c r="I77" s="141">
        <f t="shared" si="0"/>
        <v>97.95377834522944</v>
      </c>
      <c r="J77" s="138">
        <f t="shared" si="1"/>
        <v>-301.3000000000011</v>
      </c>
    </row>
    <row r="78" spans="1:10" ht="60">
      <c r="A78" s="102"/>
      <c r="B78" s="95"/>
      <c r="C78" s="103" t="s">
        <v>227</v>
      </c>
      <c r="D78" s="95"/>
      <c r="E78" s="160" t="s">
        <v>286</v>
      </c>
      <c r="F78" s="91">
        <f>F79+F86</f>
        <v>14780.4</v>
      </c>
      <c r="G78" s="91">
        <f>G79+G86</f>
        <v>14569.8</v>
      </c>
      <c r="H78" s="91">
        <f>H79+H86</f>
        <v>14272.599999999999</v>
      </c>
      <c r="I78" s="141">
        <f t="shared" si="0"/>
        <v>97.96016417521174</v>
      </c>
      <c r="J78" s="138">
        <f t="shared" si="1"/>
        <v>-297.2000000000007</v>
      </c>
    </row>
    <row r="79" spans="1:10" ht="60">
      <c r="A79" s="102"/>
      <c r="B79" s="95"/>
      <c r="C79" s="103" t="s">
        <v>228</v>
      </c>
      <c r="D79" s="95"/>
      <c r="E79" s="160" t="s">
        <v>287</v>
      </c>
      <c r="F79" s="91">
        <f>F80</f>
        <v>2493.5</v>
      </c>
      <c r="G79" s="91">
        <f>G80+G84</f>
        <v>2870.3</v>
      </c>
      <c r="H79" s="91">
        <f>H80+H84</f>
        <v>2577.8</v>
      </c>
      <c r="I79" s="141">
        <f aca="true" t="shared" si="8" ref="I79:I148">H79/G79*100</f>
        <v>89.80942758596663</v>
      </c>
      <c r="J79" s="138">
        <f aca="true" t="shared" si="9" ref="J79:J148">H79-G79</f>
        <v>-292.5</v>
      </c>
    </row>
    <row r="80" spans="1:10" ht="30">
      <c r="A80" s="102"/>
      <c r="B80" s="95"/>
      <c r="C80" s="98" t="s">
        <v>229</v>
      </c>
      <c r="D80" s="101"/>
      <c r="E80" s="160" t="s">
        <v>66</v>
      </c>
      <c r="F80" s="91">
        <f>F81+F82</f>
        <v>2493.5</v>
      </c>
      <c r="G80" s="91">
        <f>G81+G82+G83</f>
        <v>2847.3</v>
      </c>
      <c r="H80" s="91">
        <f>H81+H82+H83</f>
        <v>2554.8</v>
      </c>
      <c r="I80" s="141">
        <f t="shared" si="8"/>
        <v>89.72710989358339</v>
      </c>
      <c r="J80" s="138">
        <f t="shared" si="9"/>
        <v>-292.5</v>
      </c>
    </row>
    <row r="81" spans="1:10" ht="90">
      <c r="A81" s="102"/>
      <c r="B81" s="95"/>
      <c r="C81" s="98"/>
      <c r="D81" s="101" t="s">
        <v>0</v>
      </c>
      <c r="E81" s="150" t="s">
        <v>58</v>
      </c>
      <c r="F81" s="91">
        <f>2408.5-56.5</f>
        <v>2352</v>
      </c>
      <c r="G81" s="138">
        <v>2705.8</v>
      </c>
      <c r="H81" s="138">
        <v>2415.4</v>
      </c>
      <c r="I81" s="141">
        <f t="shared" si="8"/>
        <v>89.2674994456353</v>
      </c>
      <c r="J81" s="138">
        <f t="shared" si="9"/>
        <v>-290.4000000000001</v>
      </c>
    </row>
    <row r="82" spans="1:10" ht="45">
      <c r="A82" s="102"/>
      <c r="B82" s="95"/>
      <c r="C82" s="98"/>
      <c r="D82" s="101" t="s">
        <v>1</v>
      </c>
      <c r="E82" s="150" t="s">
        <v>59</v>
      </c>
      <c r="F82" s="91">
        <f>344.2-202.7</f>
        <v>141.5</v>
      </c>
      <c r="G82" s="138">
        <v>126.5</v>
      </c>
      <c r="H82" s="138">
        <v>124.4</v>
      </c>
      <c r="I82" s="141">
        <f t="shared" si="8"/>
        <v>98.33992094861661</v>
      </c>
      <c r="J82" s="138">
        <f t="shared" si="9"/>
        <v>-2.0999999999999943</v>
      </c>
    </row>
    <row r="83" spans="1:10" ht="15.75">
      <c r="A83" s="102"/>
      <c r="B83" s="95"/>
      <c r="C83" s="98"/>
      <c r="D83" s="101" t="s">
        <v>8</v>
      </c>
      <c r="E83" s="153" t="s">
        <v>9</v>
      </c>
      <c r="F83" s="91" t="s">
        <v>264</v>
      </c>
      <c r="G83" s="138">
        <v>15</v>
      </c>
      <c r="H83" s="138">
        <v>15</v>
      </c>
      <c r="I83" s="141">
        <f t="shared" si="8"/>
        <v>100</v>
      </c>
      <c r="J83" s="138">
        <f t="shared" si="9"/>
        <v>0</v>
      </c>
    </row>
    <row r="84" spans="1:10" ht="60">
      <c r="A84" s="102"/>
      <c r="B84" s="95"/>
      <c r="C84" s="98" t="s">
        <v>538</v>
      </c>
      <c r="D84" s="101"/>
      <c r="E84" s="153" t="s">
        <v>539</v>
      </c>
      <c r="F84" s="91" t="s">
        <v>264</v>
      </c>
      <c r="G84" s="138">
        <f>G85:H85</f>
        <v>23</v>
      </c>
      <c r="H84" s="138">
        <f>H85</f>
        <v>23</v>
      </c>
      <c r="I84" s="141">
        <f t="shared" si="8"/>
        <v>100</v>
      </c>
      <c r="J84" s="138">
        <f t="shared" si="9"/>
        <v>0</v>
      </c>
    </row>
    <row r="85" spans="1:10" ht="90">
      <c r="A85" s="102"/>
      <c r="B85" s="95"/>
      <c r="C85" s="98"/>
      <c r="D85" s="101" t="s">
        <v>0</v>
      </c>
      <c r="E85" s="150" t="s">
        <v>58</v>
      </c>
      <c r="F85" s="91" t="s">
        <v>264</v>
      </c>
      <c r="G85" s="138">
        <v>23</v>
      </c>
      <c r="H85" s="138">
        <v>23</v>
      </c>
      <c r="I85" s="141">
        <f t="shared" si="8"/>
        <v>100</v>
      </c>
      <c r="J85" s="138">
        <f t="shared" si="9"/>
        <v>0</v>
      </c>
    </row>
    <row r="86" spans="1:10" ht="45">
      <c r="A86" s="102"/>
      <c r="B86" s="95"/>
      <c r="C86" s="103" t="s">
        <v>230</v>
      </c>
      <c r="D86" s="98"/>
      <c r="E86" s="168" t="s">
        <v>214</v>
      </c>
      <c r="F86" s="91">
        <f>F87+F89+F93</f>
        <v>12286.9</v>
      </c>
      <c r="G86" s="91">
        <f>G87+G89+G93</f>
        <v>11699.5</v>
      </c>
      <c r="H86" s="91">
        <f>H87+H89+H93</f>
        <v>11694.8</v>
      </c>
      <c r="I86" s="141">
        <f t="shared" si="8"/>
        <v>99.95982734304884</v>
      </c>
      <c r="J86" s="138">
        <f t="shared" si="9"/>
        <v>-4.700000000000728</v>
      </c>
    </row>
    <row r="87" spans="1:10" ht="90">
      <c r="A87" s="102"/>
      <c r="B87" s="95"/>
      <c r="C87" s="96" t="s">
        <v>231</v>
      </c>
      <c r="D87" s="96"/>
      <c r="E87" s="176" t="s">
        <v>251</v>
      </c>
      <c r="F87" s="91">
        <f>F88</f>
        <v>2522.9</v>
      </c>
      <c r="G87" s="91">
        <f>G88</f>
        <v>2522.9</v>
      </c>
      <c r="H87" s="91">
        <f>H88</f>
        <v>2522.9</v>
      </c>
      <c r="I87" s="141">
        <f t="shared" si="8"/>
        <v>100</v>
      </c>
      <c r="J87" s="138">
        <f t="shared" si="9"/>
        <v>0</v>
      </c>
    </row>
    <row r="88" spans="1:10" ht="45">
      <c r="A88" s="102"/>
      <c r="B88" s="95"/>
      <c r="C88" s="96"/>
      <c r="D88" s="95" t="s">
        <v>4</v>
      </c>
      <c r="E88" s="150" t="s">
        <v>20</v>
      </c>
      <c r="F88" s="91">
        <v>2522.9</v>
      </c>
      <c r="G88" s="138">
        <v>2522.9</v>
      </c>
      <c r="H88" s="138">
        <v>2522.9</v>
      </c>
      <c r="I88" s="141">
        <f t="shared" si="8"/>
        <v>100</v>
      </c>
      <c r="J88" s="138">
        <f t="shared" si="9"/>
        <v>0</v>
      </c>
    </row>
    <row r="89" spans="1:10" ht="60">
      <c r="A89" s="102"/>
      <c r="B89" s="95"/>
      <c r="C89" s="96" t="s">
        <v>232</v>
      </c>
      <c r="D89" s="95"/>
      <c r="E89" s="177" t="s">
        <v>288</v>
      </c>
      <c r="F89" s="91">
        <f>F90+F91+F92</f>
        <v>9599.5</v>
      </c>
      <c r="G89" s="91">
        <f>G90+G91+G92</f>
        <v>9012.1</v>
      </c>
      <c r="H89" s="91">
        <f>H90+H91+H92</f>
        <v>9007.5</v>
      </c>
      <c r="I89" s="141">
        <f t="shared" si="8"/>
        <v>99.9489575126774</v>
      </c>
      <c r="J89" s="138">
        <f t="shared" si="9"/>
        <v>-4.600000000000364</v>
      </c>
    </row>
    <row r="90" spans="1:10" ht="90">
      <c r="A90" s="102"/>
      <c r="B90" s="95"/>
      <c r="C90" s="96"/>
      <c r="D90" s="95" t="s">
        <v>0</v>
      </c>
      <c r="E90" s="150" t="s">
        <v>58</v>
      </c>
      <c r="F90" s="91">
        <v>8032.7</v>
      </c>
      <c r="G90" s="138">
        <v>7930.2</v>
      </c>
      <c r="H90" s="138">
        <v>7930.2</v>
      </c>
      <c r="I90" s="141">
        <f t="shared" si="8"/>
        <v>100</v>
      </c>
      <c r="J90" s="138">
        <f t="shared" si="9"/>
        <v>0</v>
      </c>
    </row>
    <row r="91" spans="1:10" ht="45">
      <c r="A91" s="102"/>
      <c r="B91" s="95"/>
      <c r="C91" s="96"/>
      <c r="D91" s="101" t="s">
        <v>1</v>
      </c>
      <c r="E91" s="150" t="s">
        <v>59</v>
      </c>
      <c r="F91" s="91">
        <f>1557.7</f>
        <v>1557.7</v>
      </c>
      <c r="G91" s="138">
        <v>1075.4</v>
      </c>
      <c r="H91" s="138">
        <v>1070.8</v>
      </c>
      <c r="I91" s="141">
        <f t="shared" si="8"/>
        <v>99.5722521852334</v>
      </c>
      <c r="J91" s="138">
        <f t="shared" si="9"/>
        <v>-4.600000000000136</v>
      </c>
    </row>
    <row r="92" spans="1:10" ht="15.75">
      <c r="A92" s="102"/>
      <c r="B92" s="95"/>
      <c r="C92" s="96"/>
      <c r="D92" s="95" t="s">
        <v>8</v>
      </c>
      <c r="E92" s="153" t="s">
        <v>9</v>
      </c>
      <c r="F92" s="91">
        <f>9.1</f>
        <v>9.1</v>
      </c>
      <c r="G92" s="138">
        <v>6.5</v>
      </c>
      <c r="H92" s="138">
        <v>6.5</v>
      </c>
      <c r="I92" s="141">
        <f t="shared" si="8"/>
        <v>100</v>
      </c>
      <c r="J92" s="138">
        <f t="shared" si="9"/>
        <v>0</v>
      </c>
    </row>
    <row r="93" spans="1:10" ht="45">
      <c r="A93" s="102"/>
      <c r="B93" s="107"/>
      <c r="C93" s="100" t="s">
        <v>289</v>
      </c>
      <c r="D93" s="108"/>
      <c r="E93" s="160" t="s">
        <v>271</v>
      </c>
      <c r="F93" s="147">
        <f>F94+F95</f>
        <v>164.5</v>
      </c>
      <c r="G93" s="147">
        <f>G94+G95</f>
        <v>164.5</v>
      </c>
      <c r="H93" s="147">
        <f>H94+H95</f>
        <v>164.4</v>
      </c>
      <c r="I93" s="141">
        <f t="shared" si="8"/>
        <v>99.93920972644376</v>
      </c>
      <c r="J93" s="138">
        <f t="shared" si="9"/>
        <v>-0.09999999999999432</v>
      </c>
    </row>
    <row r="94" spans="1:10" ht="32.25" customHeight="1">
      <c r="A94" s="102"/>
      <c r="B94" s="107"/>
      <c r="C94" s="108"/>
      <c r="D94" s="107" t="s">
        <v>0</v>
      </c>
      <c r="E94" s="178" t="s">
        <v>58</v>
      </c>
      <c r="F94" s="147">
        <v>116</v>
      </c>
      <c r="G94" s="138">
        <v>116</v>
      </c>
      <c r="H94" s="138">
        <v>115.9</v>
      </c>
      <c r="I94" s="141">
        <f t="shared" si="8"/>
        <v>99.91379310344828</v>
      </c>
      <c r="J94" s="138">
        <f t="shared" si="9"/>
        <v>-0.09999999999999432</v>
      </c>
    </row>
    <row r="95" spans="1:10" ht="45">
      <c r="A95" s="102"/>
      <c r="B95" s="107"/>
      <c r="C95" s="107"/>
      <c r="D95" s="109" t="s">
        <v>1</v>
      </c>
      <c r="E95" s="179" t="s">
        <v>59</v>
      </c>
      <c r="F95" s="148">
        <v>48.5</v>
      </c>
      <c r="G95" s="138">
        <v>48.5</v>
      </c>
      <c r="H95" s="138">
        <v>48.5</v>
      </c>
      <c r="I95" s="141">
        <f t="shared" si="8"/>
        <v>100</v>
      </c>
      <c r="J95" s="138">
        <f t="shared" si="9"/>
        <v>0</v>
      </c>
    </row>
    <row r="96" spans="1:10" ht="63" customHeight="1">
      <c r="A96" s="102"/>
      <c r="B96" s="107"/>
      <c r="C96" s="107" t="s">
        <v>279</v>
      </c>
      <c r="D96" s="109"/>
      <c r="E96" s="153" t="s">
        <v>280</v>
      </c>
      <c r="F96" s="148">
        <f>F97</f>
        <v>154.9</v>
      </c>
      <c r="G96" s="148">
        <f aca="true" t="shared" si="10" ref="G96:H98">G97</f>
        <v>154.9</v>
      </c>
      <c r="H96" s="148">
        <f t="shared" si="10"/>
        <v>150.8</v>
      </c>
      <c r="I96" s="141">
        <f t="shared" si="8"/>
        <v>97.35313105229181</v>
      </c>
      <c r="J96" s="138">
        <f t="shared" si="9"/>
        <v>-4.099999999999994</v>
      </c>
    </row>
    <row r="97" spans="1:10" ht="45">
      <c r="A97" s="102"/>
      <c r="B97" s="107"/>
      <c r="C97" s="107" t="s">
        <v>281</v>
      </c>
      <c r="D97" s="109"/>
      <c r="E97" s="153" t="s">
        <v>282</v>
      </c>
      <c r="F97" s="148">
        <f>F98</f>
        <v>154.9</v>
      </c>
      <c r="G97" s="148">
        <f t="shared" si="10"/>
        <v>154.9</v>
      </c>
      <c r="H97" s="148">
        <f t="shared" si="10"/>
        <v>150.8</v>
      </c>
      <c r="I97" s="141">
        <f t="shared" si="8"/>
        <v>97.35313105229181</v>
      </c>
      <c r="J97" s="138">
        <f t="shared" si="9"/>
        <v>-4.099999999999994</v>
      </c>
    </row>
    <row r="98" spans="1:10" ht="29.25" customHeight="1">
      <c r="A98" s="102"/>
      <c r="B98" s="107"/>
      <c r="C98" s="107" t="s">
        <v>285</v>
      </c>
      <c r="D98" s="109"/>
      <c r="E98" s="160" t="s">
        <v>61</v>
      </c>
      <c r="F98" s="148">
        <f>F99</f>
        <v>154.9</v>
      </c>
      <c r="G98" s="148">
        <f t="shared" si="10"/>
        <v>154.9</v>
      </c>
      <c r="H98" s="148">
        <f t="shared" si="10"/>
        <v>150.8</v>
      </c>
      <c r="I98" s="141">
        <f t="shared" si="8"/>
        <v>97.35313105229181</v>
      </c>
      <c r="J98" s="138">
        <f t="shared" si="9"/>
        <v>-4.099999999999994</v>
      </c>
    </row>
    <row r="99" spans="1:10" ht="90">
      <c r="A99" s="102"/>
      <c r="B99" s="107"/>
      <c r="C99" s="107"/>
      <c r="D99" s="109" t="s">
        <v>0</v>
      </c>
      <c r="E99" s="150" t="s">
        <v>58</v>
      </c>
      <c r="F99" s="148">
        <v>154.9</v>
      </c>
      <c r="G99" s="138">
        <v>154.9</v>
      </c>
      <c r="H99" s="138">
        <v>150.8</v>
      </c>
      <c r="I99" s="141">
        <f t="shared" si="8"/>
        <v>97.35313105229181</v>
      </c>
      <c r="J99" s="138">
        <f t="shared" si="9"/>
        <v>-4.099999999999994</v>
      </c>
    </row>
    <row r="100" spans="1:10" ht="15.75">
      <c r="A100" s="102"/>
      <c r="B100" s="95" t="s">
        <v>100</v>
      </c>
      <c r="C100" s="95"/>
      <c r="D100" s="95"/>
      <c r="E100" s="180" t="s">
        <v>101</v>
      </c>
      <c r="F100" s="91">
        <f>F101+F127</f>
        <v>34090.4</v>
      </c>
      <c r="G100" s="91">
        <f>G101+G127</f>
        <v>34036.99999999999</v>
      </c>
      <c r="H100" s="91">
        <f>H101+H127</f>
        <v>33335.399999999994</v>
      </c>
      <c r="I100" s="141">
        <f t="shared" si="8"/>
        <v>97.93871375268091</v>
      </c>
      <c r="J100" s="138">
        <f t="shared" si="9"/>
        <v>-701.5999999999985</v>
      </c>
    </row>
    <row r="101" spans="1:10" ht="15.75">
      <c r="A101" s="102"/>
      <c r="B101" s="95" t="s">
        <v>102</v>
      </c>
      <c r="C101" s="95"/>
      <c r="D101" s="95"/>
      <c r="E101" s="160" t="s">
        <v>103</v>
      </c>
      <c r="F101" s="91">
        <f>F102</f>
        <v>29611.8</v>
      </c>
      <c r="G101" s="91">
        <f>G102</f>
        <v>29611.799999999996</v>
      </c>
      <c r="H101" s="91">
        <f>H102</f>
        <v>28910.199999999997</v>
      </c>
      <c r="I101" s="141">
        <f t="shared" si="8"/>
        <v>97.63067425823489</v>
      </c>
      <c r="J101" s="138">
        <f t="shared" si="9"/>
        <v>-701.5999999999985</v>
      </c>
    </row>
    <row r="102" spans="1:10" ht="45">
      <c r="A102" s="102"/>
      <c r="B102" s="95"/>
      <c r="C102" s="103" t="s">
        <v>212</v>
      </c>
      <c r="D102" s="95"/>
      <c r="E102" s="153" t="s">
        <v>269</v>
      </c>
      <c r="F102" s="91">
        <f>F103+F108+F122</f>
        <v>29611.8</v>
      </c>
      <c r="G102" s="91">
        <f>G103+G108+G122</f>
        <v>29611.799999999996</v>
      </c>
      <c r="H102" s="91">
        <f>H103+H108+H122</f>
        <v>28910.199999999997</v>
      </c>
      <c r="I102" s="141">
        <f t="shared" si="8"/>
        <v>97.63067425823489</v>
      </c>
      <c r="J102" s="138">
        <f t="shared" si="9"/>
        <v>-701.5999999999985</v>
      </c>
    </row>
    <row r="103" spans="1:10" ht="45">
      <c r="A103" s="102"/>
      <c r="B103" s="95"/>
      <c r="C103" s="103" t="s">
        <v>213</v>
      </c>
      <c r="D103" s="98"/>
      <c r="E103" s="173" t="s">
        <v>290</v>
      </c>
      <c r="F103" s="91">
        <f aca="true" t="shared" si="11" ref="F103:H104">F104</f>
        <v>3900</v>
      </c>
      <c r="G103" s="91">
        <f t="shared" si="11"/>
        <v>4474.8</v>
      </c>
      <c r="H103" s="91">
        <f t="shared" si="11"/>
        <v>4423.1</v>
      </c>
      <c r="I103" s="141">
        <f t="shared" si="8"/>
        <v>98.84464110127827</v>
      </c>
      <c r="J103" s="138">
        <f t="shared" si="9"/>
        <v>-51.69999999999982</v>
      </c>
    </row>
    <row r="104" spans="1:10" ht="90">
      <c r="A104" s="102"/>
      <c r="B104" s="95"/>
      <c r="C104" s="98" t="s">
        <v>218</v>
      </c>
      <c r="D104" s="98"/>
      <c r="E104" s="151" t="s">
        <v>74</v>
      </c>
      <c r="F104" s="91">
        <f t="shared" si="11"/>
        <v>3900</v>
      </c>
      <c r="G104" s="91">
        <f t="shared" si="11"/>
        <v>4474.8</v>
      </c>
      <c r="H104" s="91">
        <f t="shared" si="11"/>
        <v>4423.1</v>
      </c>
      <c r="I104" s="141">
        <f t="shared" si="8"/>
        <v>98.84464110127827</v>
      </c>
      <c r="J104" s="138">
        <f t="shared" si="9"/>
        <v>-51.69999999999982</v>
      </c>
    </row>
    <row r="105" spans="1:10" ht="75" customHeight="1">
      <c r="A105" s="102"/>
      <c r="B105" s="95"/>
      <c r="C105" s="110" t="s">
        <v>291</v>
      </c>
      <c r="D105" s="96"/>
      <c r="E105" s="152" t="s">
        <v>75</v>
      </c>
      <c r="F105" s="91">
        <f>F106+F107</f>
        <v>3900</v>
      </c>
      <c r="G105" s="91">
        <f>G106+G107</f>
        <v>4474.8</v>
      </c>
      <c r="H105" s="91">
        <f>H106+H107</f>
        <v>4423.1</v>
      </c>
      <c r="I105" s="141">
        <f t="shared" si="8"/>
        <v>98.84464110127827</v>
      </c>
      <c r="J105" s="138">
        <f t="shared" si="9"/>
        <v>-51.69999999999982</v>
      </c>
    </row>
    <row r="106" spans="1:10" ht="30">
      <c r="A106" s="102"/>
      <c r="B106" s="95"/>
      <c r="C106" s="102"/>
      <c r="D106" s="96">
        <v>300</v>
      </c>
      <c r="E106" s="153" t="s">
        <v>3</v>
      </c>
      <c r="F106" s="91">
        <v>1300</v>
      </c>
      <c r="G106" s="138">
        <v>2199.8</v>
      </c>
      <c r="H106" s="138">
        <v>2148.1</v>
      </c>
      <c r="I106" s="141">
        <f t="shared" si="8"/>
        <v>97.6497863442131</v>
      </c>
      <c r="J106" s="138">
        <f t="shared" si="9"/>
        <v>-51.70000000000027</v>
      </c>
    </row>
    <row r="107" spans="1:10" ht="45">
      <c r="A107" s="102"/>
      <c r="B107" s="95"/>
      <c r="C107" s="102"/>
      <c r="D107" s="95" t="s">
        <v>4</v>
      </c>
      <c r="E107" s="154" t="s">
        <v>5</v>
      </c>
      <c r="F107" s="91">
        <v>2600</v>
      </c>
      <c r="G107" s="138">
        <v>2275</v>
      </c>
      <c r="H107" s="138">
        <v>2275</v>
      </c>
      <c r="I107" s="141">
        <f t="shared" si="8"/>
        <v>100</v>
      </c>
      <c r="J107" s="138">
        <f t="shared" si="9"/>
        <v>0</v>
      </c>
    </row>
    <row r="108" spans="1:10" ht="60">
      <c r="A108" s="102"/>
      <c r="B108" s="95"/>
      <c r="C108" s="103" t="s">
        <v>219</v>
      </c>
      <c r="D108" s="98"/>
      <c r="E108" s="173" t="s">
        <v>275</v>
      </c>
      <c r="F108" s="91">
        <f>F117+F109</f>
        <v>25255.8</v>
      </c>
      <c r="G108" s="91">
        <f>G117+G109+G114</f>
        <v>24680.999999999996</v>
      </c>
      <c r="H108" s="91">
        <f>H117+H109+H114</f>
        <v>24032.999999999996</v>
      </c>
      <c r="I108" s="141">
        <f t="shared" si="8"/>
        <v>97.37449860216361</v>
      </c>
      <c r="J108" s="138">
        <f t="shared" si="9"/>
        <v>-648</v>
      </c>
    </row>
    <row r="109" spans="1:10" ht="45">
      <c r="A109" s="102"/>
      <c r="B109" s="95"/>
      <c r="C109" s="98" t="s">
        <v>220</v>
      </c>
      <c r="D109" s="98"/>
      <c r="E109" s="168" t="s">
        <v>214</v>
      </c>
      <c r="F109" s="91">
        <f>F110</f>
        <v>19839.1</v>
      </c>
      <c r="G109" s="91">
        <f>G110</f>
        <v>19284.699999999997</v>
      </c>
      <c r="H109" s="91">
        <f>H110</f>
        <v>18641.699999999997</v>
      </c>
      <c r="I109" s="141">
        <f t="shared" si="8"/>
        <v>96.665750569104</v>
      </c>
      <c r="J109" s="138">
        <f t="shared" si="9"/>
        <v>-643</v>
      </c>
    </row>
    <row r="110" spans="1:10" ht="45">
      <c r="A110" s="102"/>
      <c r="B110" s="95"/>
      <c r="C110" s="100" t="s">
        <v>276</v>
      </c>
      <c r="D110" s="95"/>
      <c r="E110" s="160" t="s">
        <v>271</v>
      </c>
      <c r="F110" s="91">
        <f>F112+F113</f>
        <v>19839.1</v>
      </c>
      <c r="G110" s="91">
        <f>G112+G113+G111</f>
        <v>19284.699999999997</v>
      </c>
      <c r="H110" s="91">
        <f>H112+H113+H111</f>
        <v>18641.699999999997</v>
      </c>
      <c r="I110" s="141">
        <f t="shared" si="8"/>
        <v>96.665750569104</v>
      </c>
      <c r="J110" s="138">
        <f t="shared" si="9"/>
        <v>-643</v>
      </c>
    </row>
    <row r="111" spans="1:10" ht="90">
      <c r="A111" s="102"/>
      <c r="B111" s="95"/>
      <c r="C111" s="100"/>
      <c r="D111" s="95" t="s">
        <v>0</v>
      </c>
      <c r="E111" s="150" t="s">
        <v>58</v>
      </c>
      <c r="F111" s="91" t="s">
        <v>264</v>
      </c>
      <c r="G111" s="91">
        <v>0.8</v>
      </c>
      <c r="H111" s="91">
        <v>0.8</v>
      </c>
      <c r="I111" s="141">
        <f t="shared" si="8"/>
        <v>100</v>
      </c>
      <c r="J111" s="138">
        <f t="shared" si="9"/>
        <v>0</v>
      </c>
    </row>
    <row r="112" spans="1:10" ht="30">
      <c r="A112" s="102"/>
      <c r="B112" s="95"/>
      <c r="C112" s="95"/>
      <c r="D112" s="96">
        <v>300</v>
      </c>
      <c r="E112" s="153" t="s">
        <v>3</v>
      </c>
      <c r="F112" s="91">
        <v>1394.6</v>
      </c>
      <c r="G112" s="138">
        <v>1620.6</v>
      </c>
      <c r="H112" s="138">
        <v>1558.3</v>
      </c>
      <c r="I112" s="141">
        <f t="shared" si="8"/>
        <v>96.15574478588177</v>
      </c>
      <c r="J112" s="138">
        <f t="shared" si="9"/>
        <v>-62.299999999999955</v>
      </c>
    </row>
    <row r="113" spans="1:10" ht="45">
      <c r="A113" s="102"/>
      <c r="B113" s="95"/>
      <c r="C113" s="95"/>
      <c r="D113" s="98" t="s">
        <v>4</v>
      </c>
      <c r="E113" s="151" t="s">
        <v>20</v>
      </c>
      <c r="F113" s="91">
        <f>6131.3+12262.4+50.8</f>
        <v>18444.5</v>
      </c>
      <c r="G113" s="138">
        <v>17663.3</v>
      </c>
      <c r="H113" s="138">
        <v>17082.6</v>
      </c>
      <c r="I113" s="141">
        <f t="shared" si="8"/>
        <v>96.71239236156323</v>
      </c>
      <c r="J113" s="138">
        <f t="shared" si="9"/>
        <v>-580.7000000000007</v>
      </c>
    </row>
    <row r="114" spans="1:10" ht="45">
      <c r="A114" s="102"/>
      <c r="B114" s="95"/>
      <c r="C114" s="95" t="s">
        <v>540</v>
      </c>
      <c r="D114" s="98"/>
      <c r="E114" s="151" t="s">
        <v>542</v>
      </c>
      <c r="F114" s="91" t="s">
        <v>264</v>
      </c>
      <c r="G114" s="138">
        <f>G115</f>
        <v>40</v>
      </c>
      <c r="H114" s="138">
        <f>H115</f>
        <v>35</v>
      </c>
      <c r="I114" s="141">
        <f t="shared" si="8"/>
        <v>87.5</v>
      </c>
      <c r="J114" s="138">
        <f t="shared" si="9"/>
        <v>-5</v>
      </c>
    </row>
    <row r="115" spans="1:10" ht="45">
      <c r="A115" s="102"/>
      <c r="B115" s="95"/>
      <c r="C115" s="95" t="s">
        <v>541</v>
      </c>
      <c r="D115" s="98"/>
      <c r="E115" s="151" t="s">
        <v>543</v>
      </c>
      <c r="F115" s="91" t="s">
        <v>264</v>
      </c>
      <c r="G115" s="138">
        <f>G116</f>
        <v>40</v>
      </c>
      <c r="H115" s="138">
        <f>H116</f>
        <v>35</v>
      </c>
      <c r="I115" s="141">
        <f t="shared" si="8"/>
        <v>87.5</v>
      </c>
      <c r="J115" s="138">
        <f t="shared" si="9"/>
        <v>-5</v>
      </c>
    </row>
    <row r="116" spans="1:10" ht="30">
      <c r="A116" s="102"/>
      <c r="B116" s="95"/>
      <c r="C116" s="95"/>
      <c r="D116" s="98" t="s">
        <v>2</v>
      </c>
      <c r="E116" s="153" t="s">
        <v>3</v>
      </c>
      <c r="F116" s="91" t="s">
        <v>264</v>
      </c>
      <c r="G116" s="138">
        <v>40</v>
      </c>
      <c r="H116" s="138">
        <v>35</v>
      </c>
      <c r="I116" s="141">
        <f t="shared" si="8"/>
        <v>87.5</v>
      </c>
      <c r="J116" s="138">
        <f t="shared" si="9"/>
        <v>-5</v>
      </c>
    </row>
    <row r="117" spans="1:10" ht="90">
      <c r="A117" s="102"/>
      <c r="B117" s="95"/>
      <c r="C117" s="98" t="s">
        <v>222</v>
      </c>
      <c r="D117" s="98"/>
      <c r="E117" s="151" t="s">
        <v>74</v>
      </c>
      <c r="F117" s="91">
        <f>F118</f>
        <v>5416.700000000001</v>
      </c>
      <c r="G117" s="91">
        <f>G118</f>
        <v>5356.3</v>
      </c>
      <c r="H117" s="91">
        <f>H118</f>
        <v>5356.3</v>
      </c>
      <c r="I117" s="141">
        <f t="shared" si="8"/>
        <v>100</v>
      </c>
      <c r="J117" s="138">
        <f t="shared" si="9"/>
        <v>0</v>
      </c>
    </row>
    <row r="118" spans="1:10" ht="120">
      <c r="A118" s="102"/>
      <c r="B118" s="95"/>
      <c r="C118" s="98" t="s">
        <v>292</v>
      </c>
      <c r="D118" s="96"/>
      <c r="E118" s="151" t="s">
        <v>75</v>
      </c>
      <c r="F118" s="91">
        <f>F119+F120+F121</f>
        <v>5416.700000000001</v>
      </c>
      <c r="G118" s="91">
        <f>G119+G120+G121</f>
        <v>5356.3</v>
      </c>
      <c r="H118" s="91">
        <f>H119+H120+H121</f>
        <v>5356.3</v>
      </c>
      <c r="I118" s="141">
        <f t="shared" si="8"/>
        <v>100</v>
      </c>
      <c r="J118" s="138">
        <f t="shared" si="9"/>
        <v>0</v>
      </c>
    </row>
    <row r="119" spans="1:10" ht="90">
      <c r="A119" s="102"/>
      <c r="B119" s="95"/>
      <c r="C119" s="98"/>
      <c r="D119" s="101" t="s">
        <v>0</v>
      </c>
      <c r="E119" s="150" t="s">
        <v>58</v>
      </c>
      <c r="F119" s="91">
        <v>612.4</v>
      </c>
      <c r="G119" s="138">
        <v>572.4</v>
      </c>
      <c r="H119" s="138">
        <v>572.4</v>
      </c>
      <c r="I119" s="141">
        <f t="shared" si="8"/>
        <v>100</v>
      </c>
      <c r="J119" s="138">
        <f t="shared" si="9"/>
        <v>0</v>
      </c>
    </row>
    <row r="120" spans="1:10" ht="30">
      <c r="A120" s="102"/>
      <c r="B120" s="95"/>
      <c r="C120" s="98"/>
      <c r="D120" s="96">
        <v>300</v>
      </c>
      <c r="E120" s="153" t="s">
        <v>3</v>
      </c>
      <c r="F120" s="91">
        <v>2400</v>
      </c>
      <c r="G120" s="138">
        <v>2235.4</v>
      </c>
      <c r="H120" s="138">
        <v>2235.4</v>
      </c>
      <c r="I120" s="141">
        <f t="shared" si="8"/>
        <v>100</v>
      </c>
      <c r="J120" s="138">
        <f t="shared" si="9"/>
        <v>0</v>
      </c>
    </row>
    <row r="121" spans="1:10" ht="45">
      <c r="A121" s="102"/>
      <c r="B121" s="95"/>
      <c r="C121" s="98"/>
      <c r="D121" s="95" t="s">
        <v>4</v>
      </c>
      <c r="E121" s="154" t="s">
        <v>5</v>
      </c>
      <c r="F121" s="91">
        <v>2404.3</v>
      </c>
      <c r="G121" s="138">
        <v>2548.5</v>
      </c>
      <c r="H121" s="138">
        <v>2548.5</v>
      </c>
      <c r="I121" s="141">
        <f t="shared" si="8"/>
        <v>100</v>
      </c>
      <c r="J121" s="138">
        <f t="shared" si="9"/>
        <v>0</v>
      </c>
    </row>
    <row r="122" spans="1:10" ht="45">
      <c r="A122" s="102"/>
      <c r="B122" s="95"/>
      <c r="C122" s="103" t="s">
        <v>223</v>
      </c>
      <c r="D122" s="95"/>
      <c r="E122" s="154" t="s">
        <v>252</v>
      </c>
      <c r="F122" s="91">
        <f aca="true" t="shared" si="12" ref="F122:H123">F123</f>
        <v>456</v>
      </c>
      <c r="G122" s="91">
        <f t="shared" si="12"/>
        <v>456</v>
      </c>
      <c r="H122" s="91">
        <f t="shared" si="12"/>
        <v>454.1</v>
      </c>
      <c r="I122" s="141">
        <f t="shared" si="8"/>
        <v>99.58333333333333</v>
      </c>
      <c r="J122" s="138">
        <f t="shared" si="9"/>
        <v>-1.8999999999999773</v>
      </c>
    </row>
    <row r="123" spans="1:10" ht="90">
      <c r="A123" s="102"/>
      <c r="B123" s="95"/>
      <c r="C123" s="98" t="s">
        <v>226</v>
      </c>
      <c r="D123" s="98"/>
      <c r="E123" s="151" t="s">
        <v>74</v>
      </c>
      <c r="F123" s="91">
        <f t="shared" si="12"/>
        <v>456</v>
      </c>
      <c r="G123" s="91">
        <f t="shared" si="12"/>
        <v>456</v>
      </c>
      <c r="H123" s="91">
        <f t="shared" si="12"/>
        <v>454.1</v>
      </c>
      <c r="I123" s="141">
        <f t="shared" si="8"/>
        <v>99.58333333333333</v>
      </c>
      <c r="J123" s="138">
        <f t="shared" si="9"/>
        <v>-1.8999999999999773</v>
      </c>
    </row>
    <row r="124" spans="1:10" ht="120">
      <c r="A124" s="102"/>
      <c r="B124" s="95"/>
      <c r="C124" s="98" t="s">
        <v>293</v>
      </c>
      <c r="D124" s="96"/>
      <c r="E124" s="151" t="s">
        <v>75</v>
      </c>
      <c r="F124" s="91">
        <f>F125+F126</f>
        <v>456</v>
      </c>
      <c r="G124" s="91">
        <f>G125+G126</f>
        <v>456</v>
      </c>
      <c r="H124" s="91">
        <f>H125+H126</f>
        <v>454.1</v>
      </c>
      <c r="I124" s="141">
        <f t="shared" si="8"/>
        <v>99.58333333333333</v>
      </c>
      <c r="J124" s="138">
        <f t="shared" si="9"/>
        <v>-1.8999999999999773</v>
      </c>
    </row>
    <row r="125" spans="1:10" ht="30">
      <c r="A125" s="102"/>
      <c r="B125" s="95"/>
      <c r="C125" s="98"/>
      <c r="D125" s="96">
        <v>300</v>
      </c>
      <c r="E125" s="153" t="s">
        <v>3</v>
      </c>
      <c r="F125" s="91">
        <v>27</v>
      </c>
      <c r="G125" s="138">
        <v>27</v>
      </c>
      <c r="H125" s="138">
        <v>25.1</v>
      </c>
      <c r="I125" s="141">
        <f t="shared" si="8"/>
        <v>92.96296296296298</v>
      </c>
      <c r="J125" s="138">
        <f t="shared" si="9"/>
        <v>-1.8999999999999986</v>
      </c>
    </row>
    <row r="126" spans="1:10" ht="45">
      <c r="A126" s="102"/>
      <c r="B126" s="95"/>
      <c r="C126" s="103"/>
      <c r="D126" s="95" t="s">
        <v>4</v>
      </c>
      <c r="E126" s="174" t="s">
        <v>5</v>
      </c>
      <c r="F126" s="91">
        <v>429</v>
      </c>
      <c r="G126" s="138">
        <v>429</v>
      </c>
      <c r="H126" s="138">
        <v>429</v>
      </c>
      <c r="I126" s="141">
        <f t="shared" si="8"/>
        <v>100</v>
      </c>
      <c r="J126" s="138">
        <f t="shared" si="9"/>
        <v>0</v>
      </c>
    </row>
    <row r="127" spans="1:10" ht="15.75">
      <c r="A127" s="102"/>
      <c r="B127" s="95" t="s">
        <v>104</v>
      </c>
      <c r="C127" s="102"/>
      <c r="D127" s="102"/>
      <c r="E127" s="162" t="s">
        <v>105</v>
      </c>
      <c r="F127" s="91">
        <f>F128</f>
        <v>4478.6</v>
      </c>
      <c r="G127" s="91">
        <f aca="true" t="shared" si="13" ref="G127:H130">G128</f>
        <v>4425.2</v>
      </c>
      <c r="H127" s="91">
        <f t="shared" si="13"/>
        <v>4425.2</v>
      </c>
      <c r="I127" s="141">
        <f t="shared" si="8"/>
        <v>100</v>
      </c>
      <c r="J127" s="138">
        <f t="shared" si="9"/>
        <v>0</v>
      </c>
    </row>
    <row r="128" spans="1:10" ht="45">
      <c r="A128" s="102"/>
      <c r="B128" s="95"/>
      <c r="C128" s="103" t="s">
        <v>213</v>
      </c>
      <c r="D128" s="98"/>
      <c r="E128" s="173" t="s">
        <v>290</v>
      </c>
      <c r="F128" s="91">
        <f>F129</f>
        <v>4478.6</v>
      </c>
      <c r="G128" s="91">
        <f t="shared" si="13"/>
        <v>4425.2</v>
      </c>
      <c r="H128" s="91">
        <f t="shared" si="13"/>
        <v>4425.2</v>
      </c>
      <c r="I128" s="141">
        <f t="shared" si="8"/>
        <v>100</v>
      </c>
      <c r="J128" s="138">
        <f t="shared" si="9"/>
        <v>0</v>
      </c>
    </row>
    <row r="129" spans="1:10" ht="45">
      <c r="A129" s="102"/>
      <c r="B129" s="95"/>
      <c r="C129" s="98" t="s">
        <v>215</v>
      </c>
      <c r="D129" s="98"/>
      <c r="E129" s="168" t="s">
        <v>214</v>
      </c>
      <c r="F129" s="91">
        <f>F130</f>
        <v>4478.6</v>
      </c>
      <c r="G129" s="91">
        <f t="shared" si="13"/>
        <v>4425.2</v>
      </c>
      <c r="H129" s="91">
        <f t="shared" si="13"/>
        <v>4425.2</v>
      </c>
      <c r="I129" s="141">
        <f t="shared" si="8"/>
        <v>100</v>
      </c>
      <c r="J129" s="138">
        <f t="shared" si="9"/>
        <v>0</v>
      </c>
    </row>
    <row r="130" spans="1:10" ht="45">
      <c r="A130" s="102"/>
      <c r="B130" s="95"/>
      <c r="C130" s="100" t="s">
        <v>216</v>
      </c>
      <c r="D130" s="96"/>
      <c r="E130" s="160" t="s">
        <v>271</v>
      </c>
      <c r="F130" s="91">
        <f>F131</f>
        <v>4478.6</v>
      </c>
      <c r="G130" s="91">
        <f t="shared" si="13"/>
        <v>4425.2</v>
      </c>
      <c r="H130" s="91">
        <f t="shared" si="13"/>
        <v>4425.2</v>
      </c>
      <c r="I130" s="141">
        <f t="shared" si="8"/>
        <v>100</v>
      </c>
      <c r="J130" s="138">
        <f t="shared" si="9"/>
        <v>0</v>
      </c>
    </row>
    <row r="131" spans="1:10" ht="45">
      <c r="A131" s="102"/>
      <c r="B131" s="95"/>
      <c r="C131" s="95"/>
      <c r="D131" s="101" t="s">
        <v>4</v>
      </c>
      <c r="E131" s="174" t="s">
        <v>5</v>
      </c>
      <c r="F131" s="91">
        <v>4478.6</v>
      </c>
      <c r="G131" s="91">
        <v>4425.2</v>
      </c>
      <c r="H131" s="91">
        <v>4425.2</v>
      </c>
      <c r="I131" s="141">
        <f t="shared" si="8"/>
        <v>100</v>
      </c>
      <c r="J131" s="138">
        <f t="shared" si="9"/>
        <v>0</v>
      </c>
    </row>
    <row r="132" spans="1:10" ht="15.75">
      <c r="A132" s="102"/>
      <c r="B132" s="95" t="s">
        <v>145</v>
      </c>
      <c r="C132" s="97"/>
      <c r="D132" s="97"/>
      <c r="E132" s="181" t="s">
        <v>146</v>
      </c>
      <c r="F132" s="91" t="s">
        <v>264</v>
      </c>
      <c r="G132" s="91">
        <f aca="true" t="shared" si="14" ref="G132:G137">G133</f>
        <v>721.1</v>
      </c>
      <c r="H132" s="91">
        <f aca="true" t="shared" si="15" ref="H132:H137">H133</f>
        <v>721.1</v>
      </c>
      <c r="I132" s="141">
        <f t="shared" si="8"/>
        <v>100</v>
      </c>
      <c r="J132" s="138">
        <f t="shared" si="9"/>
        <v>0</v>
      </c>
    </row>
    <row r="133" spans="1:10" ht="15.75">
      <c r="A133" s="102"/>
      <c r="B133" s="95" t="s">
        <v>415</v>
      </c>
      <c r="C133" s="118"/>
      <c r="D133" s="118"/>
      <c r="E133" s="151" t="s">
        <v>459</v>
      </c>
      <c r="F133" s="91" t="s">
        <v>264</v>
      </c>
      <c r="G133" s="91">
        <f t="shared" si="14"/>
        <v>721.1</v>
      </c>
      <c r="H133" s="91">
        <f t="shared" si="15"/>
        <v>721.1</v>
      </c>
      <c r="I133" s="141">
        <f t="shared" si="8"/>
        <v>100</v>
      </c>
      <c r="J133" s="138">
        <f t="shared" si="9"/>
        <v>0</v>
      </c>
    </row>
    <row r="134" spans="1:10" ht="45">
      <c r="A134" s="102"/>
      <c r="B134" s="95"/>
      <c r="C134" s="98" t="s">
        <v>212</v>
      </c>
      <c r="D134" s="99"/>
      <c r="E134" s="153" t="s">
        <v>269</v>
      </c>
      <c r="F134" s="91" t="s">
        <v>264</v>
      </c>
      <c r="G134" s="91">
        <f t="shared" si="14"/>
        <v>721.1</v>
      </c>
      <c r="H134" s="91">
        <f t="shared" si="15"/>
        <v>721.1</v>
      </c>
      <c r="I134" s="141">
        <f t="shared" si="8"/>
        <v>100</v>
      </c>
      <c r="J134" s="138">
        <f t="shared" si="9"/>
        <v>0</v>
      </c>
    </row>
    <row r="135" spans="1:10" ht="60">
      <c r="A135" s="102"/>
      <c r="B135" s="95"/>
      <c r="C135" s="100" t="s">
        <v>219</v>
      </c>
      <c r="D135" s="101"/>
      <c r="E135" s="173" t="s">
        <v>275</v>
      </c>
      <c r="F135" s="91" t="s">
        <v>264</v>
      </c>
      <c r="G135" s="91">
        <f t="shared" si="14"/>
        <v>721.1</v>
      </c>
      <c r="H135" s="91">
        <f t="shared" si="15"/>
        <v>721.1</v>
      </c>
      <c r="I135" s="141">
        <f t="shared" si="8"/>
        <v>100</v>
      </c>
      <c r="J135" s="138">
        <f t="shared" si="9"/>
        <v>0</v>
      </c>
    </row>
    <row r="136" spans="1:10" ht="45">
      <c r="A136" s="102"/>
      <c r="B136" s="95"/>
      <c r="C136" s="100" t="s">
        <v>220</v>
      </c>
      <c r="D136" s="101"/>
      <c r="E136" s="168" t="s">
        <v>214</v>
      </c>
      <c r="F136" s="91" t="s">
        <v>264</v>
      </c>
      <c r="G136" s="91">
        <f t="shared" si="14"/>
        <v>721.1</v>
      </c>
      <c r="H136" s="91">
        <f t="shared" si="15"/>
        <v>721.1</v>
      </c>
      <c r="I136" s="141">
        <f t="shared" si="8"/>
        <v>100</v>
      </c>
      <c r="J136" s="138">
        <f t="shared" si="9"/>
        <v>0</v>
      </c>
    </row>
    <row r="137" spans="1:10" ht="31.5">
      <c r="A137" s="102"/>
      <c r="B137" s="95"/>
      <c r="C137" s="100" t="s">
        <v>416</v>
      </c>
      <c r="D137" s="101"/>
      <c r="E137" s="152" t="s">
        <v>417</v>
      </c>
      <c r="F137" s="91" t="s">
        <v>264</v>
      </c>
      <c r="G137" s="91">
        <f t="shared" si="14"/>
        <v>721.1</v>
      </c>
      <c r="H137" s="91">
        <f t="shared" si="15"/>
        <v>721.1</v>
      </c>
      <c r="I137" s="141">
        <f t="shared" si="8"/>
        <v>100</v>
      </c>
      <c r="J137" s="138">
        <f t="shared" si="9"/>
        <v>0</v>
      </c>
    </row>
    <row r="138" spans="1:10" ht="45">
      <c r="A138" s="102"/>
      <c r="B138" s="95"/>
      <c r="C138" s="98"/>
      <c r="D138" s="111" t="s">
        <v>4</v>
      </c>
      <c r="E138" s="166" t="s">
        <v>20</v>
      </c>
      <c r="F138" s="91" t="s">
        <v>264</v>
      </c>
      <c r="G138" s="91">
        <v>721.1</v>
      </c>
      <c r="H138" s="91">
        <v>721.1</v>
      </c>
      <c r="I138" s="141">
        <f t="shared" si="8"/>
        <v>100</v>
      </c>
      <c r="J138" s="138">
        <f t="shared" si="9"/>
        <v>0</v>
      </c>
    </row>
    <row r="139" spans="1:10" ht="30">
      <c r="A139" s="111" t="s">
        <v>106</v>
      </c>
      <c r="B139" s="99"/>
      <c r="C139" s="111"/>
      <c r="D139" s="111"/>
      <c r="E139" s="182" t="s">
        <v>107</v>
      </c>
      <c r="F139" s="90">
        <f>F140</f>
        <v>2585.9</v>
      </c>
      <c r="G139" s="90">
        <f aca="true" t="shared" si="16" ref="G139:H142">G140</f>
        <v>2958.5</v>
      </c>
      <c r="H139" s="90">
        <f t="shared" si="16"/>
        <v>2956.5</v>
      </c>
      <c r="I139" s="141">
        <f t="shared" si="8"/>
        <v>99.93239817475072</v>
      </c>
      <c r="J139" s="138">
        <f t="shared" si="9"/>
        <v>-2</v>
      </c>
    </row>
    <row r="140" spans="1:10" ht="15.75">
      <c r="A140" s="111"/>
      <c r="B140" s="111" t="s">
        <v>108</v>
      </c>
      <c r="C140" s="99"/>
      <c r="D140" s="111" t="s">
        <v>22</v>
      </c>
      <c r="E140" s="183" t="s">
        <v>109</v>
      </c>
      <c r="F140" s="145">
        <f>F141</f>
        <v>2585.9</v>
      </c>
      <c r="G140" s="145">
        <f t="shared" si="16"/>
        <v>2958.5</v>
      </c>
      <c r="H140" s="145">
        <f t="shared" si="16"/>
        <v>2956.5</v>
      </c>
      <c r="I140" s="141">
        <f t="shared" si="8"/>
        <v>99.93239817475072</v>
      </c>
      <c r="J140" s="138">
        <f t="shared" si="9"/>
        <v>-2</v>
      </c>
    </row>
    <row r="141" spans="1:10" ht="48" customHeight="1">
      <c r="A141" s="111"/>
      <c r="B141" s="111" t="s">
        <v>110</v>
      </c>
      <c r="C141" s="99"/>
      <c r="D141" s="99"/>
      <c r="E141" s="184" t="s">
        <v>424</v>
      </c>
      <c r="F141" s="145">
        <f>F142</f>
        <v>2585.9</v>
      </c>
      <c r="G141" s="145">
        <f t="shared" si="16"/>
        <v>2958.5</v>
      </c>
      <c r="H141" s="145">
        <f t="shared" si="16"/>
        <v>2956.5</v>
      </c>
      <c r="I141" s="141">
        <f t="shared" si="8"/>
        <v>99.93239817475072</v>
      </c>
      <c r="J141" s="138">
        <f t="shared" si="9"/>
        <v>-2</v>
      </c>
    </row>
    <row r="142" spans="1:10" ht="15.75">
      <c r="A142" s="102"/>
      <c r="B142" s="102"/>
      <c r="C142" s="103" t="s">
        <v>86</v>
      </c>
      <c r="D142" s="98"/>
      <c r="E142" s="173" t="s">
        <v>14</v>
      </c>
      <c r="F142" s="91">
        <f>F143</f>
        <v>2585.9</v>
      </c>
      <c r="G142" s="91">
        <f t="shared" si="16"/>
        <v>2958.5</v>
      </c>
      <c r="H142" s="91">
        <f t="shared" si="16"/>
        <v>2956.5</v>
      </c>
      <c r="I142" s="141">
        <f t="shared" si="8"/>
        <v>99.93239817475072</v>
      </c>
      <c r="J142" s="138">
        <f t="shared" si="9"/>
        <v>-2</v>
      </c>
    </row>
    <row r="143" spans="1:10" ht="45">
      <c r="A143" s="102"/>
      <c r="B143" s="102"/>
      <c r="C143" s="112" t="s">
        <v>70</v>
      </c>
      <c r="D143" s="98"/>
      <c r="E143" s="153" t="s">
        <v>69</v>
      </c>
      <c r="F143" s="91">
        <f>F144+F146</f>
        <v>2585.9</v>
      </c>
      <c r="G143" s="91">
        <f>G144+G146</f>
        <v>2958.5</v>
      </c>
      <c r="H143" s="91">
        <f>H144+H146</f>
        <v>2956.5</v>
      </c>
      <c r="I143" s="141">
        <f t="shared" si="8"/>
        <v>99.93239817475072</v>
      </c>
      <c r="J143" s="138">
        <f t="shared" si="9"/>
        <v>-2</v>
      </c>
    </row>
    <row r="144" spans="1:10" ht="30">
      <c r="A144" s="102"/>
      <c r="B144" s="102"/>
      <c r="C144" s="98" t="s">
        <v>176</v>
      </c>
      <c r="D144" s="98"/>
      <c r="E144" s="160" t="s">
        <v>16</v>
      </c>
      <c r="F144" s="91">
        <f>F145</f>
        <v>1077.7</v>
      </c>
      <c r="G144" s="91">
        <f>G145</f>
        <v>1284.8</v>
      </c>
      <c r="H144" s="91">
        <f>H145</f>
        <v>1283.8</v>
      </c>
      <c r="I144" s="141">
        <f t="shared" si="8"/>
        <v>99.92216687422167</v>
      </c>
      <c r="J144" s="138">
        <f t="shared" si="9"/>
        <v>-1</v>
      </c>
    </row>
    <row r="145" spans="1:10" ht="90">
      <c r="A145" s="102"/>
      <c r="B145" s="102"/>
      <c r="C145" s="98"/>
      <c r="D145" s="101" t="s">
        <v>0</v>
      </c>
      <c r="E145" s="150" t="s">
        <v>58</v>
      </c>
      <c r="F145" s="91">
        <f>1104.2-26.5</f>
        <v>1077.7</v>
      </c>
      <c r="G145" s="142">
        <v>1284.8</v>
      </c>
      <c r="H145" s="142">
        <v>1283.8</v>
      </c>
      <c r="I145" s="141">
        <f t="shared" si="8"/>
        <v>99.92216687422167</v>
      </c>
      <c r="J145" s="138">
        <f t="shared" si="9"/>
        <v>-1</v>
      </c>
    </row>
    <row r="146" spans="1:10" ht="44.25" customHeight="1">
      <c r="A146" s="102"/>
      <c r="B146" s="102"/>
      <c r="C146" s="98" t="s">
        <v>177</v>
      </c>
      <c r="D146" s="95"/>
      <c r="E146" s="160" t="s">
        <v>72</v>
      </c>
      <c r="F146" s="91">
        <f>F147+F148</f>
        <v>1508.2</v>
      </c>
      <c r="G146" s="91">
        <f>G147+G148+G149</f>
        <v>1673.7</v>
      </c>
      <c r="H146" s="91">
        <f>H147+H148+H149</f>
        <v>1672.7000000000003</v>
      </c>
      <c r="I146" s="141">
        <f t="shared" si="8"/>
        <v>99.94025213598616</v>
      </c>
      <c r="J146" s="138">
        <f t="shared" si="9"/>
        <v>-0.9999999999997726</v>
      </c>
    </row>
    <row r="147" spans="1:10" ht="90">
      <c r="A147" s="102"/>
      <c r="B147" s="102"/>
      <c r="C147" s="98"/>
      <c r="D147" s="101" t="s">
        <v>0</v>
      </c>
      <c r="E147" s="150" t="s">
        <v>58</v>
      </c>
      <c r="F147" s="91">
        <f>1434-34.5</f>
        <v>1399.5</v>
      </c>
      <c r="G147" s="142">
        <v>1610</v>
      </c>
      <c r="H147" s="142">
        <v>1609.9</v>
      </c>
      <c r="I147" s="141">
        <f t="shared" si="8"/>
        <v>99.99378881987579</v>
      </c>
      <c r="J147" s="138">
        <f t="shared" si="9"/>
        <v>-0.09999999999990905</v>
      </c>
    </row>
    <row r="148" spans="1:10" ht="45">
      <c r="A148" s="102"/>
      <c r="B148" s="102"/>
      <c r="C148" s="98"/>
      <c r="D148" s="113">
        <v>200</v>
      </c>
      <c r="E148" s="150" t="s">
        <v>59</v>
      </c>
      <c r="F148" s="91">
        <f>244.4-135.7</f>
        <v>108.70000000000002</v>
      </c>
      <c r="G148" s="138">
        <v>63.3</v>
      </c>
      <c r="H148" s="138">
        <v>62.4</v>
      </c>
      <c r="I148" s="141">
        <f t="shared" si="8"/>
        <v>98.5781990521327</v>
      </c>
      <c r="J148" s="138">
        <f t="shared" si="9"/>
        <v>-0.8999999999999986</v>
      </c>
    </row>
    <row r="149" spans="1:10" ht="15.75">
      <c r="A149" s="102"/>
      <c r="B149" s="102"/>
      <c r="C149" s="98"/>
      <c r="D149" s="105" t="s">
        <v>8</v>
      </c>
      <c r="E149" s="175" t="s">
        <v>9</v>
      </c>
      <c r="F149" s="91" t="s">
        <v>264</v>
      </c>
      <c r="G149" s="138">
        <v>0.4</v>
      </c>
      <c r="H149" s="138">
        <v>0.4</v>
      </c>
      <c r="I149" s="141">
        <f aca="true" t="shared" si="17" ref="I149:I216">H149/G149*100</f>
        <v>100</v>
      </c>
      <c r="J149" s="138">
        <f aca="true" t="shared" si="18" ref="J149:J216">H149-G149</f>
        <v>0</v>
      </c>
    </row>
    <row r="150" spans="1:10" ht="30">
      <c r="A150" s="111" t="s">
        <v>111</v>
      </c>
      <c r="B150" s="111"/>
      <c r="C150" s="111"/>
      <c r="D150" s="111"/>
      <c r="E150" s="169" t="s">
        <v>112</v>
      </c>
      <c r="F150" s="90">
        <f>F151+F248+F265+F362+F373+F381+F417+F439+F447+F325</f>
        <v>93865.59999999999</v>
      </c>
      <c r="G150" s="90">
        <f>G151+G248+G265+G362+G373+G381+G417+G439+G447+G325+G242</f>
        <v>184455.59999999998</v>
      </c>
      <c r="H150" s="90">
        <f>H151+H248+H265+H362+H373+H381+H417+H439+H447+H325+H242</f>
        <v>165811.59999999998</v>
      </c>
      <c r="I150" s="141">
        <f t="shared" si="17"/>
        <v>89.89241855492595</v>
      </c>
      <c r="J150" s="138">
        <f t="shared" si="18"/>
        <v>-18644</v>
      </c>
    </row>
    <row r="151" spans="1:10" ht="15.75">
      <c r="A151" s="111"/>
      <c r="B151" s="111" t="s">
        <v>108</v>
      </c>
      <c r="C151" s="111"/>
      <c r="D151" s="111"/>
      <c r="E151" s="164" t="s">
        <v>109</v>
      </c>
      <c r="F151" s="90">
        <f>F152+F159+F198+F203</f>
        <v>49827.30000000001</v>
      </c>
      <c r="G151" s="90">
        <f>G152+G159+G198+G203+G193</f>
        <v>58998.700000000004</v>
      </c>
      <c r="H151" s="90">
        <f>H152+H159+H198+H203+H193</f>
        <v>55140.4</v>
      </c>
      <c r="I151" s="141">
        <f t="shared" si="17"/>
        <v>93.4603643809101</v>
      </c>
      <c r="J151" s="138">
        <f t="shared" si="18"/>
        <v>-3858.300000000003</v>
      </c>
    </row>
    <row r="152" spans="1:10" ht="45.75" customHeight="1">
      <c r="A152" s="111"/>
      <c r="B152" s="111" t="s">
        <v>113</v>
      </c>
      <c r="C152" s="99"/>
      <c r="D152" s="99"/>
      <c r="E152" s="185" t="s">
        <v>114</v>
      </c>
      <c r="F152" s="90">
        <f>F153</f>
        <v>1663.4</v>
      </c>
      <c r="G152" s="90">
        <f aca="true" t="shared" si="19" ref="G152:H155">G153</f>
        <v>2783.5</v>
      </c>
      <c r="H152" s="90">
        <f t="shared" si="19"/>
        <v>2505.5</v>
      </c>
      <c r="I152" s="141">
        <f t="shared" si="17"/>
        <v>90.01257409735945</v>
      </c>
      <c r="J152" s="138">
        <f t="shared" si="18"/>
        <v>-278</v>
      </c>
    </row>
    <row r="153" spans="1:10" ht="15.75">
      <c r="A153" s="102"/>
      <c r="B153" s="102"/>
      <c r="C153" s="103" t="s">
        <v>86</v>
      </c>
      <c r="D153" s="98"/>
      <c r="E153" s="173" t="s">
        <v>14</v>
      </c>
      <c r="F153" s="91">
        <f>F154</f>
        <v>1663.4</v>
      </c>
      <c r="G153" s="91">
        <f t="shared" si="19"/>
        <v>2783.5</v>
      </c>
      <c r="H153" s="91">
        <f t="shared" si="19"/>
        <v>2505.5</v>
      </c>
      <c r="I153" s="141">
        <f t="shared" si="17"/>
        <v>90.01257409735945</v>
      </c>
      <c r="J153" s="138">
        <f t="shared" si="18"/>
        <v>-278</v>
      </c>
    </row>
    <row r="154" spans="1:10" ht="45">
      <c r="A154" s="102"/>
      <c r="B154" s="102"/>
      <c r="C154" s="112" t="s">
        <v>70</v>
      </c>
      <c r="D154" s="98"/>
      <c r="E154" s="153" t="s">
        <v>69</v>
      </c>
      <c r="F154" s="91">
        <f>F155</f>
        <v>1663.4</v>
      </c>
      <c r="G154" s="91">
        <f>G155+G157</f>
        <v>2783.5</v>
      </c>
      <c r="H154" s="91">
        <f>H155+H157</f>
        <v>2505.5</v>
      </c>
      <c r="I154" s="141">
        <f t="shared" si="17"/>
        <v>90.01257409735945</v>
      </c>
      <c r="J154" s="138">
        <f t="shared" si="18"/>
        <v>-278</v>
      </c>
    </row>
    <row r="155" spans="1:10" ht="15.75">
      <c r="A155" s="102"/>
      <c r="B155" s="102"/>
      <c r="C155" s="112" t="s">
        <v>71</v>
      </c>
      <c r="D155" s="95"/>
      <c r="E155" s="160" t="s">
        <v>15</v>
      </c>
      <c r="F155" s="91">
        <f>F156</f>
        <v>1663.4</v>
      </c>
      <c r="G155" s="91">
        <f t="shared" si="19"/>
        <v>2683.5</v>
      </c>
      <c r="H155" s="91">
        <f t="shared" si="19"/>
        <v>2405.5</v>
      </c>
      <c r="I155" s="141">
        <f t="shared" si="17"/>
        <v>89.64039500652133</v>
      </c>
      <c r="J155" s="138">
        <f t="shared" si="18"/>
        <v>-278</v>
      </c>
    </row>
    <row r="156" spans="1:10" ht="90">
      <c r="A156" s="102"/>
      <c r="B156" s="102"/>
      <c r="C156" s="98"/>
      <c r="D156" s="113">
        <v>100</v>
      </c>
      <c r="E156" s="150" t="s">
        <v>58</v>
      </c>
      <c r="F156" s="91">
        <f>1676-12.6</f>
        <v>1663.4</v>
      </c>
      <c r="G156" s="138">
        <v>2683.5</v>
      </c>
      <c r="H156" s="138">
        <v>2405.5</v>
      </c>
      <c r="I156" s="141">
        <f t="shared" si="17"/>
        <v>89.64039500652133</v>
      </c>
      <c r="J156" s="138">
        <f t="shared" si="18"/>
        <v>-278</v>
      </c>
    </row>
    <row r="157" spans="1:10" ht="60">
      <c r="A157" s="102"/>
      <c r="B157" s="102"/>
      <c r="C157" s="135" t="s">
        <v>555</v>
      </c>
      <c r="D157" s="101"/>
      <c r="E157" s="166" t="s">
        <v>539</v>
      </c>
      <c r="F157" s="91" t="s">
        <v>264</v>
      </c>
      <c r="G157" s="137">
        <f>G158</f>
        <v>100</v>
      </c>
      <c r="H157" s="137">
        <f>H158</f>
        <v>100</v>
      </c>
      <c r="I157" s="141">
        <f>H157/G157*100</f>
        <v>100</v>
      </c>
      <c r="J157" s="138">
        <f>H157-G157</f>
        <v>0</v>
      </c>
    </row>
    <row r="158" spans="1:10" ht="90">
      <c r="A158" s="102"/>
      <c r="B158" s="102"/>
      <c r="C158" s="98"/>
      <c r="D158" s="113">
        <v>100</v>
      </c>
      <c r="E158" s="150" t="s">
        <v>58</v>
      </c>
      <c r="F158" s="91" t="s">
        <v>264</v>
      </c>
      <c r="G158" s="138">
        <v>100</v>
      </c>
      <c r="H158" s="138">
        <v>100</v>
      </c>
      <c r="I158" s="141">
        <f>H158/G158*100</f>
        <v>100</v>
      </c>
      <c r="J158" s="138">
        <f>H158-G158</f>
        <v>0</v>
      </c>
    </row>
    <row r="159" spans="1:10" ht="75">
      <c r="A159" s="102"/>
      <c r="B159" s="111" t="s">
        <v>115</v>
      </c>
      <c r="C159" s="114"/>
      <c r="D159" s="115"/>
      <c r="E159" s="184" t="s">
        <v>116</v>
      </c>
      <c r="F159" s="91">
        <f>F160+F165+F171</f>
        <v>35511.50000000001</v>
      </c>
      <c r="G159" s="91">
        <f>G160+G165+G171</f>
        <v>42164.700000000004</v>
      </c>
      <c r="H159" s="91">
        <f>H160+H165+H171</f>
        <v>39916.700000000004</v>
      </c>
      <c r="I159" s="141">
        <f t="shared" si="17"/>
        <v>94.66852604192607</v>
      </c>
      <c r="J159" s="138">
        <f t="shared" si="18"/>
        <v>-2248</v>
      </c>
    </row>
    <row r="160" spans="1:10" ht="45">
      <c r="A160" s="102"/>
      <c r="B160" s="111"/>
      <c r="C160" s="98" t="s">
        <v>174</v>
      </c>
      <c r="D160" s="98"/>
      <c r="E160" s="153" t="s">
        <v>163</v>
      </c>
      <c r="F160" s="91">
        <f>F161</f>
        <v>59.6</v>
      </c>
      <c r="G160" s="91">
        <f aca="true" t="shared" si="20" ref="G160:H163">G161</f>
        <v>59.6</v>
      </c>
      <c r="H160" s="91">
        <f t="shared" si="20"/>
        <v>59.6</v>
      </c>
      <c r="I160" s="141">
        <f t="shared" si="17"/>
        <v>100</v>
      </c>
      <c r="J160" s="138">
        <f t="shared" si="18"/>
        <v>0</v>
      </c>
    </row>
    <row r="161" spans="1:10" ht="120">
      <c r="A161" s="102"/>
      <c r="B161" s="111"/>
      <c r="C161" s="98" t="s">
        <v>294</v>
      </c>
      <c r="D161" s="102"/>
      <c r="E161" s="186" t="s">
        <v>295</v>
      </c>
      <c r="F161" s="91">
        <f>F162</f>
        <v>59.6</v>
      </c>
      <c r="G161" s="91">
        <f t="shared" si="20"/>
        <v>59.6</v>
      </c>
      <c r="H161" s="91">
        <f t="shared" si="20"/>
        <v>59.6</v>
      </c>
      <c r="I161" s="141">
        <f t="shared" si="17"/>
        <v>100</v>
      </c>
      <c r="J161" s="138">
        <f t="shared" si="18"/>
        <v>0</v>
      </c>
    </row>
    <row r="162" spans="1:10" ht="90">
      <c r="A162" s="102"/>
      <c r="B162" s="111"/>
      <c r="C162" s="98" t="s">
        <v>296</v>
      </c>
      <c r="D162" s="102"/>
      <c r="E162" s="153" t="s">
        <v>297</v>
      </c>
      <c r="F162" s="91">
        <f>F163</f>
        <v>59.6</v>
      </c>
      <c r="G162" s="91">
        <f t="shared" si="20"/>
        <v>59.6</v>
      </c>
      <c r="H162" s="91">
        <f t="shared" si="20"/>
        <v>59.6</v>
      </c>
      <c r="I162" s="141">
        <f t="shared" si="17"/>
        <v>100</v>
      </c>
      <c r="J162" s="138">
        <f t="shared" si="18"/>
        <v>0</v>
      </c>
    </row>
    <row r="163" spans="1:10" ht="90">
      <c r="A163" s="102"/>
      <c r="B163" s="111"/>
      <c r="C163" s="98" t="s">
        <v>298</v>
      </c>
      <c r="D163" s="115"/>
      <c r="E163" s="157" t="s">
        <v>299</v>
      </c>
      <c r="F163" s="91">
        <f>F164</f>
        <v>59.6</v>
      </c>
      <c r="G163" s="91">
        <f t="shared" si="20"/>
        <v>59.6</v>
      </c>
      <c r="H163" s="91">
        <f t="shared" si="20"/>
        <v>59.6</v>
      </c>
      <c r="I163" s="141">
        <f t="shared" si="17"/>
        <v>100</v>
      </c>
      <c r="J163" s="138">
        <f t="shared" si="18"/>
        <v>0</v>
      </c>
    </row>
    <row r="164" spans="1:10" ht="90">
      <c r="A164" s="102"/>
      <c r="B164" s="111"/>
      <c r="C164" s="114"/>
      <c r="D164" s="115">
        <v>100</v>
      </c>
      <c r="E164" s="150" t="s">
        <v>58</v>
      </c>
      <c r="F164" s="91">
        <v>59.6</v>
      </c>
      <c r="G164" s="138">
        <v>59.6</v>
      </c>
      <c r="H164" s="138">
        <v>59.6</v>
      </c>
      <c r="I164" s="141">
        <f t="shared" si="17"/>
        <v>100</v>
      </c>
      <c r="J164" s="138">
        <f t="shared" si="18"/>
        <v>0</v>
      </c>
    </row>
    <row r="165" spans="1:10" ht="45">
      <c r="A165" s="102"/>
      <c r="B165" s="111"/>
      <c r="C165" s="98" t="s">
        <v>179</v>
      </c>
      <c r="D165" s="95"/>
      <c r="E165" s="155" t="s">
        <v>300</v>
      </c>
      <c r="F165" s="91">
        <f aca="true" t="shared" si="21" ref="F165:H167">F166</f>
        <v>285</v>
      </c>
      <c r="G165" s="138">
        <f t="shared" si="21"/>
        <v>285</v>
      </c>
      <c r="H165" s="138">
        <f t="shared" si="21"/>
        <v>276</v>
      </c>
      <c r="I165" s="141">
        <f t="shared" si="17"/>
        <v>96.84210526315789</v>
      </c>
      <c r="J165" s="138">
        <f t="shared" si="18"/>
        <v>-9</v>
      </c>
    </row>
    <row r="166" spans="1:10" ht="45">
      <c r="A166" s="102"/>
      <c r="B166" s="111"/>
      <c r="C166" s="98" t="s">
        <v>180</v>
      </c>
      <c r="D166" s="95"/>
      <c r="E166" s="155" t="s">
        <v>301</v>
      </c>
      <c r="F166" s="91">
        <f t="shared" si="21"/>
        <v>285</v>
      </c>
      <c r="G166" s="138">
        <f t="shared" si="21"/>
        <v>285</v>
      </c>
      <c r="H166" s="138">
        <f t="shared" si="21"/>
        <v>276</v>
      </c>
      <c r="I166" s="141">
        <f t="shared" si="17"/>
        <v>96.84210526315789</v>
      </c>
      <c r="J166" s="138">
        <f t="shared" si="18"/>
        <v>-9</v>
      </c>
    </row>
    <row r="167" spans="1:10" ht="30">
      <c r="A167" s="102"/>
      <c r="B167" s="111"/>
      <c r="C167" s="98" t="s">
        <v>181</v>
      </c>
      <c r="D167" s="95"/>
      <c r="E167" s="150" t="s">
        <v>302</v>
      </c>
      <c r="F167" s="91">
        <f>F168</f>
        <v>285</v>
      </c>
      <c r="G167" s="138">
        <f>G168</f>
        <v>285</v>
      </c>
      <c r="H167" s="138">
        <f t="shared" si="21"/>
        <v>276</v>
      </c>
      <c r="I167" s="141">
        <f t="shared" si="17"/>
        <v>96.84210526315789</v>
      </c>
      <c r="J167" s="138">
        <f t="shared" si="18"/>
        <v>-9</v>
      </c>
    </row>
    <row r="168" spans="1:10" ht="42.75" customHeight="1">
      <c r="A168" s="102"/>
      <c r="B168" s="111"/>
      <c r="C168" s="98" t="s">
        <v>182</v>
      </c>
      <c r="D168" s="95"/>
      <c r="E168" s="186" t="s">
        <v>303</v>
      </c>
      <c r="F168" s="91">
        <f>F169+F170</f>
        <v>285</v>
      </c>
      <c r="G168" s="138">
        <f>G169+G170</f>
        <v>285</v>
      </c>
      <c r="H168" s="138">
        <f>H169+H170</f>
        <v>276</v>
      </c>
      <c r="I168" s="141">
        <f t="shared" si="17"/>
        <v>96.84210526315789</v>
      </c>
      <c r="J168" s="138">
        <f t="shared" si="18"/>
        <v>-9</v>
      </c>
    </row>
    <row r="169" spans="1:10" ht="90">
      <c r="A169" s="102"/>
      <c r="B169" s="111"/>
      <c r="C169" s="98"/>
      <c r="D169" s="95" t="s">
        <v>0</v>
      </c>
      <c r="E169" s="150" t="s">
        <v>58</v>
      </c>
      <c r="F169" s="91">
        <v>196</v>
      </c>
      <c r="G169" s="138">
        <v>190.2</v>
      </c>
      <c r="H169" s="138">
        <v>181.2</v>
      </c>
      <c r="I169" s="141">
        <f t="shared" si="17"/>
        <v>95.26813880126183</v>
      </c>
      <c r="J169" s="138">
        <f t="shared" si="18"/>
        <v>-9</v>
      </c>
    </row>
    <row r="170" spans="1:10" ht="45">
      <c r="A170" s="102"/>
      <c r="B170" s="111"/>
      <c r="C170" s="98"/>
      <c r="D170" s="113">
        <v>200</v>
      </c>
      <c r="E170" s="150" t="s">
        <v>59</v>
      </c>
      <c r="F170" s="91">
        <v>89</v>
      </c>
      <c r="G170" s="138">
        <v>94.8</v>
      </c>
      <c r="H170" s="138">
        <v>94.8</v>
      </c>
      <c r="I170" s="141">
        <f t="shared" si="17"/>
        <v>100</v>
      </c>
      <c r="J170" s="138">
        <f t="shared" si="18"/>
        <v>0</v>
      </c>
    </row>
    <row r="171" spans="1:10" ht="45">
      <c r="A171" s="102"/>
      <c r="B171" s="102"/>
      <c r="C171" s="112" t="s">
        <v>70</v>
      </c>
      <c r="D171" s="98"/>
      <c r="E171" s="153" t="s">
        <v>69</v>
      </c>
      <c r="F171" s="91">
        <f>F174+F178+F181+F184+F189+F191+F186</f>
        <v>35166.90000000001</v>
      </c>
      <c r="G171" s="91">
        <f>G174+G178+G181+G184+G189+G191+G186+G172</f>
        <v>41820.100000000006</v>
      </c>
      <c r="H171" s="91">
        <f>H174+H178+H181+H184+H189+H191+H186+H172</f>
        <v>39581.100000000006</v>
      </c>
      <c r="I171" s="141">
        <f t="shared" si="17"/>
        <v>94.64611514558788</v>
      </c>
      <c r="J171" s="138">
        <f t="shared" si="18"/>
        <v>-2239</v>
      </c>
    </row>
    <row r="172" spans="1:10" ht="60">
      <c r="A172" s="102"/>
      <c r="B172" s="102"/>
      <c r="C172" s="135" t="s">
        <v>555</v>
      </c>
      <c r="D172" s="101"/>
      <c r="E172" s="166" t="s">
        <v>539</v>
      </c>
      <c r="F172" s="91" t="s">
        <v>264</v>
      </c>
      <c r="G172" s="137">
        <f>G173</f>
        <v>308</v>
      </c>
      <c r="H172" s="137">
        <f>H173</f>
        <v>308</v>
      </c>
      <c r="I172" s="141">
        <f t="shared" si="17"/>
        <v>100</v>
      </c>
      <c r="J172" s="138">
        <f t="shared" si="18"/>
        <v>0</v>
      </c>
    </row>
    <row r="173" spans="1:10" ht="90">
      <c r="A173" s="102"/>
      <c r="B173" s="102"/>
      <c r="C173" s="98"/>
      <c r="D173" s="113">
        <v>100</v>
      </c>
      <c r="E173" s="150" t="s">
        <v>58</v>
      </c>
      <c r="F173" s="91" t="s">
        <v>264</v>
      </c>
      <c r="G173" s="138">
        <v>308</v>
      </c>
      <c r="H173" s="138">
        <v>308</v>
      </c>
      <c r="I173" s="141">
        <f t="shared" si="17"/>
        <v>100</v>
      </c>
      <c r="J173" s="138">
        <f t="shared" si="18"/>
        <v>0</v>
      </c>
    </row>
    <row r="174" spans="1:10" ht="30">
      <c r="A174" s="102"/>
      <c r="B174" s="102"/>
      <c r="C174" s="98" t="s">
        <v>178</v>
      </c>
      <c r="D174" s="98"/>
      <c r="E174" s="160" t="s">
        <v>66</v>
      </c>
      <c r="F174" s="91">
        <f>F175+F176+F177</f>
        <v>33693.3</v>
      </c>
      <c r="G174" s="91">
        <f>G175+G176+G177</f>
        <v>40038.5</v>
      </c>
      <c r="H174" s="91">
        <f>H175+H176+H177</f>
        <v>37801.4</v>
      </c>
      <c r="I174" s="141">
        <f t="shared" si="17"/>
        <v>94.41262784569851</v>
      </c>
      <c r="J174" s="138">
        <f t="shared" si="18"/>
        <v>-2237.0999999999985</v>
      </c>
    </row>
    <row r="175" spans="1:10" ht="90">
      <c r="A175" s="102"/>
      <c r="B175" s="102"/>
      <c r="C175" s="98"/>
      <c r="D175" s="95" t="s">
        <v>0</v>
      </c>
      <c r="E175" s="150" t="s">
        <v>58</v>
      </c>
      <c r="F175" s="91">
        <f>31106-677.8</f>
        <v>30428.2</v>
      </c>
      <c r="G175" s="143">
        <v>34608.1</v>
      </c>
      <c r="H175" s="143">
        <v>32948.8</v>
      </c>
      <c r="I175" s="141">
        <f t="shared" si="17"/>
        <v>95.20545768187218</v>
      </c>
      <c r="J175" s="138">
        <f t="shared" si="18"/>
        <v>-1659.2999999999956</v>
      </c>
    </row>
    <row r="176" spans="1:10" ht="45">
      <c r="A176" s="102"/>
      <c r="B176" s="102"/>
      <c r="C176" s="98"/>
      <c r="D176" s="95" t="s">
        <v>1</v>
      </c>
      <c r="E176" s="150" t="s">
        <v>59</v>
      </c>
      <c r="F176" s="91">
        <v>3232.1</v>
      </c>
      <c r="G176" s="143">
        <v>5202.6</v>
      </c>
      <c r="H176" s="143">
        <v>4678.4</v>
      </c>
      <c r="I176" s="141">
        <f t="shared" si="17"/>
        <v>89.92426863491329</v>
      </c>
      <c r="J176" s="138">
        <f t="shared" si="18"/>
        <v>-524.2000000000007</v>
      </c>
    </row>
    <row r="177" spans="1:10" ht="19.5" customHeight="1">
      <c r="A177" s="102"/>
      <c r="B177" s="102"/>
      <c r="C177" s="98"/>
      <c r="D177" s="95" t="s">
        <v>8</v>
      </c>
      <c r="E177" s="156" t="s">
        <v>9</v>
      </c>
      <c r="F177" s="91">
        <f>67.8-34.8</f>
        <v>33</v>
      </c>
      <c r="G177" s="144">
        <v>227.8</v>
      </c>
      <c r="H177" s="144">
        <v>174.2</v>
      </c>
      <c r="I177" s="141">
        <f t="shared" si="17"/>
        <v>76.47058823529412</v>
      </c>
      <c r="J177" s="138">
        <f t="shared" si="18"/>
        <v>-53.60000000000002</v>
      </c>
    </row>
    <row r="178" spans="1:10" ht="45">
      <c r="A178" s="102"/>
      <c r="B178" s="102"/>
      <c r="C178" s="100" t="s">
        <v>304</v>
      </c>
      <c r="D178" s="113"/>
      <c r="E178" s="160" t="s">
        <v>63</v>
      </c>
      <c r="F178" s="91">
        <f>F179+F180</f>
        <v>1042.4</v>
      </c>
      <c r="G178" s="91">
        <f>G179+G180</f>
        <v>1042.4</v>
      </c>
      <c r="H178" s="91">
        <f>H179+H180</f>
        <v>1040.5</v>
      </c>
      <c r="I178" s="141">
        <f t="shared" si="17"/>
        <v>99.81772831926324</v>
      </c>
      <c r="J178" s="138">
        <f t="shared" si="18"/>
        <v>-1.900000000000091</v>
      </c>
    </row>
    <row r="179" spans="1:10" ht="90">
      <c r="A179" s="102"/>
      <c r="B179" s="102"/>
      <c r="C179" s="98"/>
      <c r="D179" s="113">
        <v>100</v>
      </c>
      <c r="E179" s="150" t="s">
        <v>58</v>
      </c>
      <c r="F179" s="91">
        <v>992.4</v>
      </c>
      <c r="G179" s="138">
        <v>1002.1</v>
      </c>
      <c r="H179" s="138">
        <v>1002.1</v>
      </c>
      <c r="I179" s="141">
        <f t="shared" si="17"/>
        <v>100</v>
      </c>
      <c r="J179" s="138">
        <f t="shared" si="18"/>
        <v>0</v>
      </c>
    </row>
    <row r="180" spans="1:10" ht="45">
      <c r="A180" s="102"/>
      <c r="B180" s="102"/>
      <c r="C180" s="98"/>
      <c r="D180" s="113">
        <v>200</v>
      </c>
      <c r="E180" s="150" t="s">
        <v>59</v>
      </c>
      <c r="F180" s="91">
        <v>50</v>
      </c>
      <c r="G180" s="138">
        <v>40.3</v>
      </c>
      <c r="H180" s="138">
        <v>38.4</v>
      </c>
      <c r="I180" s="141">
        <f t="shared" si="17"/>
        <v>95.28535980148884</v>
      </c>
      <c r="J180" s="138">
        <f t="shared" si="18"/>
        <v>-1.8999999999999986</v>
      </c>
    </row>
    <row r="181" spans="1:10" ht="60">
      <c r="A181" s="102"/>
      <c r="B181" s="102"/>
      <c r="C181" s="100" t="s">
        <v>305</v>
      </c>
      <c r="D181" s="113"/>
      <c r="E181" s="152" t="s">
        <v>425</v>
      </c>
      <c r="F181" s="91">
        <f>F182+F183</f>
        <v>363.79999999999995</v>
      </c>
      <c r="G181" s="91">
        <f>G182+G183</f>
        <v>363.79999999999995</v>
      </c>
      <c r="H181" s="91">
        <f>H182+H183</f>
        <v>363.79999999999995</v>
      </c>
      <c r="I181" s="141">
        <f t="shared" si="17"/>
        <v>100</v>
      </c>
      <c r="J181" s="138">
        <f t="shared" si="18"/>
        <v>0</v>
      </c>
    </row>
    <row r="182" spans="1:10" ht="90">
      <c r="A182" s="102"/>
      <c r="B182" s="102"/>
      <c r="C182" s="98"/>
      <c r="D182" s="113">
        <v>100</v>
      </c>
      <c r="E182" s="150" t="s">
        <v>58</v>
      </c>
      <c r="F182" s="91">
        <v>174.6</v>
      </c>
      <c r="G182" s="138">
        <v>174.6</v>
      </c>
      <c r="H182" s="138">
        <v>174.6</v>
      </c>
      <c r="I182" s="141">
        <f t="shared" si="17"/>
        <v>100</v>
      </c>
      <c r="J182" s="138">
        <f t="shared" si="18"/>
        <v>0</v>
      </c>
    </row>
    <row r="183" spans="1:10" ht="45">
      <c r="A183" s="102"/>
      <c r="B183" s="102"/>
      <c r="C183" s="98"/>
      <c r="D183" s="113">
        <v>200</v>
      </c>
      <c r="E183" s="150" t="s">
        <v>59</v>
      </c>
      <c r="F183" s="91">
        <v>189.2</v>
      </c>
      <c r="G183" s="138">
        <v>189.2</v>
      </c>
      <c r="H183" s="138">
        <v>189.2</v>
      </c>
      <c r="I183" s="141">
        <f t="shared" si="17"/>
        <v>100</v>
      </c>
      <c r="J183" s="138">
        <f t="shared" si="18"/>
        <v>0</v>
      </c>
    </row>
    <row r="184" spans="1:10" ht="30">
      <c r="A184" s="102"/>
      <c r="B184" s="102"/>
      <c r="C184" s="100" t="s">
        <v>307</v>
      </c>
      <c r="D184" s="95"/>
      <c r="E184" s="187" t="s">
        <v>23</v>
      </c>
      <c r="F184" s="91">
        <f>F185</f>
        <v>5.7</v>
      </c>
      <c r="G184" s="138">
        <f>G185</f>
        <v>5.7</v>
      </c>
      <c r="H184" s="138">
        <f>H185</f>
        <v>5.7</v>
      </c>
      <c r="I184" s="141">
        <f t="shared" si="17"/>
        <v>100</v>
      </c>
      <c r="J184" s="138">
        <f t="shared" si="18"/>
        <v>0</v>
      </c>
    </row>
    <row r="185" spans="1:10" ht="45">
      <c r="A185" s="102"/>
      <c r="B185" s="102"/>
      <c r="C185" s="98"/>
      <c r="D185" s="95" t="s">
        <v>1</v>
      </c>
      <c r="E185" s="150" t="s">
        <v>59</v>
      </c>
      <c r="F185" s="91">
        <v>5.7</v>
      </c>
      <c r="G185" s="136">
        <v>5.7</v>
      </c>
      <c r="H185" s="138">
        <v>5.7</v>
      </c>
      <c r="I185" s="141">
        <f t="shared" si="17"/>
        <v>100</v>
      </c>
      <c r="J185" s="138">
        <f t="shared" si="18"/>
        <v>0</v>
      </c>
    </row>
    <row r="186" spans="1:10" ht="45">
      <c r="A186" s="102"/>
      <c r="B186" s="102"/>
      <c r="C186" s="100" t="s">
        <v>308</v>
      </c>
      <c r="D186" s="95"/>
      <c r="E186" s="152" t="s">
        <v>236</v>
      </c>
      <c r="F186" s="91">
        <f>F188+F187</f>
        <v>50</v>
      </c>
      <c r="G186" s="91">
        <f>G188+G187</f>
        <v>50</v>
      </c>
      <c r="H186" s="91">
        <f>H188+H187</f>
        <v>50</v>
      </c>
      <c r="I186" s="141">
        <f t="shared" si="17"/>
        <v>100</v>
      </c>
      <c r="J186" s="138">
        <f t="shared" si="18"/>
        <v>0</v>
      </c>
    </row>
    <row r="187" spans="1:10" ht="29.25" customHeight="1">
      <c r="A187" s="102"/>
      <c r="B187" s="102"/>
      <c r="C187" s="100"/>
      <c r="D187" s="95" t="s">
        <v>0</v>
      </c>
      <c r="E187" s="150" t="s">
        <v>58</v>
      </c>
      <c r="F187" s="91">
        <v>22.5</v>
      </c>
      <c r="G187" s="138">
        <v>22.5</v>
      </c>
      <c r="H187" s="138">
        <v>22.5</v>
      </c>
      <c r="I187" s="141">
        <f t="shared" si="17"/>
        <v>100</v>
      </c>
      <c r="J187" s="138">
        <f t="shared" si="18"/>
        <v>0</v>
      </c>
    </row>
    <row r="188" spans="1:10" ht="45" customHeight="1">
      <c r="A188" s="102"/>
      <c r="B188" s="102"/>
      <c r="C188" s="98"/>
      <c r="D188" s="95" t="s">
        <v>1</v>
      </c>
      <c r="E188" s="150" t="s">
        <v>59</v>
      </c>
      <c r="F188" s="91">
        <v>27.5</v>
      </c>
      <c r="G188" s="138">
        <v>27.5</v>
      </c>
      <c r="H188" s="138">
        <v>27.5</v>
      </c>
      <c r="I188" s="141">
        <f t="shared" si="17"/>
        <v>100</v>
      </c>
      <c r="J188" s="138">
        <f t="shared" si="18"/>
        <v>0</v>
      </c>
    </row>
    <row r="189" spans="1:10" ht="45" customHeight="1">
      <c r="A189" s="102"/>
      <c r="B189" s="102"/>
      <c r="C189" s="100" t="s">
        <v>309</v>
      </c>
      <c r="D189" s="96"/>
      <c r="E189" s="152" t="s">
        <v>250</v>
      </c>
      <c r="F189" s="91">
        <f>F190</f>
        <v>11.3</v>
      </c>
      <c r="G189" s="91">
        <f>G190</f>
        <v>11.3</v>
      </c>
      <c r="H189" s="91">
        <f>H190</f>
        <v>11.3</v>
      </c>
      <c r="I189" s="141">
        <f t="shared" si="17"/>
        <v>100</v>
      </c>
      <c r="J189" s="138">
        <f t="shared" si="18"/>
        <v>0</v>
      </c>
    </row>
    <row r="190" spans="1:10" ht="45" customHeight="1">
      <c r="A190" s="102"/>
      <c r="B190" s="102"/>
      <c r="C190" s="98"/>
      <c r="D190" s="95" t="s">
        <v>1</v>
      </c>
      <c r="E190" s="150" t="s">
        <v>59</v>
      </c>
      <c r="F190" s="91">
        <v>11.3</v>
      </c>
      <c r="G190" s="138">
        <v>11.3</v>
      </c>
      <c r="H190" s="138">
        <v>11.3</v>
      </c>
      <c r="I190" s="141">
        <f t="shared" si="17"/>
        <v>100</v>
      </c>
      <c r="J190" s="138">
        <f t="shared" si="18"/>
        <v>0</v>
      </c>
    </row>
    <row r="191" spans="1:10" ht="75" customHeight="1">
      <c r="A191" s="102"/>
      <c r="B191" s="102"/>
      <c r="C191" s="100" t="s">
        <v>310</v>
      </c>
      <c r="D191" s="95"/>
      <c r="E191" s="152" t="s">
        <v>249</v>
      </c>
      <c r="F191" s="91">
        <f>F192</f>
        <v>0.4</v>
      </c>
      <c r="G191" s="138">
        <f>G192</f>
        <v>0.4</v>
      </c>
      <c r="H191" s="138">
        <f>H192</f>
        <v>0.4</v>
      </c>
      <c r="I191" s="141">
        <f t="shared" si="17"/>
        <v>100</v>
      </c>
      <c r="J191" s="138">
        <f t="shared" si="18"/>
        <v>0</v>
      </c>
    </row>
    <row r="192" spans="1:10" ht="45">
      <c r="A192" s="102"/>
      <c r="B192" s="102"/>
      <c r="C192" s="98"/>
      <c r="D192" s="95" t="s">
        <v>1</v>
      </c>
      <c r="E192" s="150" t="s">
        <v>59</v>
      </c>
      <c r="F192" s="91">
        <v>0.4</v>
      </c>
      <c r="G192" s="138">
        <v>0.4</v>
      </c>
      <c r="H192" s="138">
        <v>0.4</v>
      </c>
      <c r="I192" s="141">
        <f t="shared" si="17"/>
        <v>100</v>
      </c>
      <c r="J192" s="138">
        <f t="shared" si="18"/>
        <v>0</v>
      </c>
    </row>
    <row r="193" spans="1:10" ht="30.75" customHeight="1">
      <c r="A193" s="102"/>
      <c r="B193" s="200" t="s">
        <v>475</v>
      </c>
      <c r="C193" s="98"/>
      <c r="D193" s="95"/>
      <c r="E193" s="150" t="s">
        <v>480</v>
      </c>
      <c r="F193" s="91" t="s">
        <v>264</v>
      </c>
      <c r="G193" s="138">
        <f aca="true" t="shared" si="22" ref="G193:H196">G194</f>
        <v>1528</v>
      </c>
      <c r="H193" s="138">
        <f t="shared" si="22"/>
        <v>1528</v>
      </c>
      <c r="I193" s="141">
        <f t="shared" si="17"/>
        <v>100</v>
      </c>
      <c r="J193" s="138">
        <f t="shared" si="18"/>
        <v>0</v>
      </c>
    </row>
    <row r="194" spans="1:10" ht="15.75">
      <c r="A194" s="102"/>
      <c r="B194" s="200"/>
      <c r="C194" s="98" t="s">
        <v>86</v>
      </c>
      <c r="D194" s="95"/>
      <c r="E194" s="173" t="s">
        <v>14</v>
      </c>
      <c r="F194" s="91" t="s">
        <v>264</v>
      </c>
      <c r="G194" s="138">
        <f t="shared" si="22"/>
        <v>1528</v>
      </c>
      <c r="H194" s="138">
        <f t="shared" si="22"/>
        <v>1528</v>
      </c>
      <c r="I194" s="141">
        <f t="shared" si="17"/>
        <v>100</v>
      </c>
      <c r="J194" s="138">
        <f t="shared" si="18"/>
        <v>0</v>
      </c>
    </row>
    <row r="195" spans="1:10" ht="15.75">
      <c r="A195" s="102"/>
      <c r="B195" s="200"/>
      <c r="C195" s="98" t="s">
        <v>476</v>
      </c>
      <c r="D195" s="95"/>
      <c r="E195" s="150" t="s">
        <v>478</v>
      </c>
      <c r="F195" s="91" t="s">
        <v>264</v>
      </c>
      <c r="G195" s="138">
        <f t="shared" si="22"/>
        <v>1528</v>
      </c>
      <c r="H195" s="138">
        <f t="shared" si="22"/>
        <v>1528</v>
      </c>
      <c r="I195" s="141">
        <f t="shared" si="17"/>
        <v>100</v>
      </c>
      <c r="J195" s="138">
        <f t="shared" si="18"/>
        <v>0</v>
      </c>
    </row>
    <row r="196" spans="1:10" ht="45">
      <c r="A196" s="102"/>
      <c r="B196" s="200"/>
      <c r="C196" s="98" t="s">
        <v>477</v>
      </c>
      <c r="D196" s="95"/>
      <c r="E196" s="150" t="s">
        <v>479</v>
      </c>
      <c r="F196" s="91" t="s">
        <v>264</v>
      </c>
      <c r="G196" s="138">
        <f t="shared" si="22"/>
        <v>1528</v>
      </c>
      <c r="H196" s="138">
        <f t="shared" si="22"/>
        <v>1528</v>
      </c>
      <c r="I196" s="141">
        <f t="shared" si="17"/>
        <v>100</v>
      </c>
      <c r="J196" s="138">
        <f t="shared" si="18"/>
        <v>0</v>
      </c>
    </row>
    <row r="197" spans="1:10" ht="15.75">
      <c r="A197" s="102"/>
      <c r="B197" s="102"/>
      <c r="C197" s="98"/>
      <c r="D197" s="95" t="s">
        <v>8</v>
      </c>
      <c r="E197" s="174" t="s">
        <v>9</v>
      </c>
      <c r="F197" s="91" t="s">
        <v>264</v>
      </c>
      <c r="G197" s="138">
        <v>1528</v>
      </c>
      <c r="H197" s="138">
        <v>1528</v>
      </c>
      <c r="I197" s="141">
        <f t="shared" si="17"/>
        <v>100</v>
      </c>
      <c r="J197" s="138">
        <f t="shared" si="18"/>
        <v>0</v>
      </c>
    </row>
    <row r="198" spans="1:10" ht="20.25" customHeight="1">
      <c r="A198" s="102"/>
      <c r="B198" s="111" t="s">
        <v>117</v>
      </c>
      <c r="C198" s="111"/>
      <c r="D198" s="111" t="s">
        <v>22</v>
      </c>
      <c r="E198" s="162" t="s">
        <v>24</v>
      </c>
      <c r="F198" s="90">
        <f>F199</f>
        <v>1000</v>
      </c>
      <c r="G198" s="90">
        <f aca="true" t="shared" si="23" ref="G198:H201">G199</f>
        <v>28.1</v>
      </c>
      <c r="H198" s="90">
        <f t="shared" si="23"/>
        <v>0</v>
      </c>
      <c r="I198" s="141">
        <f t="shared" si="17"/>
        <v>0</v>
      </c>
      <c r="J198" s="138">
        <f t="shared" si="18"/>
        <v>-28.1</v>
      </c>
    </row>
    <row r="199" spans="1:10" ht="15.75">
      <c r="A199" s="102"/>
      <c r="B199" s="111"/>
      <c r="C199" s="103" t="s">
        <v>86</v>
      </c>
      <c r="D199" s="98"/>
      <c r="E199" s="173" t="s">
        <v>14</v>
      </c>
      <c r="F199" s="90">
        <f>F200</f>
        <v>1000</v>
      </c>
      <c r="G199" s="90">
        <f t="shared" si="23"/>
        <v>28.1</v>
      </c>
      <c r="H199" s="90">
        <f t="shared" si="23"/>
        <v>0</v>
      </c>
      <c r="I199" s="141">
        <f t="shared" si="17"/>
        <v>0</v>
      </c>
      <c r="J199" s="138">
        <f t="shared" si="18"/>
        <v>-28.1</v>
      </c>
    </row>
    <row r="200" spans="1:10" ht="15.75">
      <c r="A200" s="102"/>
      <c r="B200" s="102"/>
      <c r="C200" s="96" t="s">
        <v>171</v>
      </c>
      <c r="D200" s="95"/>
      <c r="E200" s="174" t="s">
        <v>24</v>
      </c>
      <c r="F200" s="91">
        <f>F201</f>
        <v>1000</v>
      </c>
      <c r="G200" s="91">
        <f t="shared" si="23"/>
        <v>28.1</v>
      </c>
      <c r="H200" s="91">
        <f t="shared" si="23"/>
        <v>0</v>
      </c>
      <c r="I200" s="141">
        <f t="shared" si="17"/>
        <v>0</v>
      </c>
      <c r="J200" s="138">
        <f t="shared" si="18"/>
        <v>-28.1</v>
      </c>
    </row>
    <row r="201" spans="1:10" ht="30">
      <c r="A201" s="102"/>
      <c r="B201" s="102"/>
      <c r="C201" s="96" t="s">
        <v>311</v>
      </c>
      <c r="D201" s="95"/>
      <c r="E201" s="160" t="s">
        <v>209</v>
      </c>
      <c r="F201" s="91">
        <f>F202</f>
        <v>1000</v>
      </c>
      <c r="G201" s="91">
        <f t="shared" si="23"/>
        <v>28.1</v>
      </c>
      <c r="H201" s="91">
        <f t="shared" si="23"/>
        <v>0</v>
      </c>
      <c r="I201" s="141">
        <f t="shared" si="17"/>
        <v>0</v>
      </c>
      <c r="J201" s="138">
        <f t="shared" si="18"/>
        <v>-28.1</v>
      </c>
    </row>
    <row r="202" spans="1:10" ht="15.75">
      <c r="A202" s="102"/>
      <c r="B202" s="102"/>
      <c r="C202" s="96"/>
      <c r="D202" s="101" t="s">
        <v>8</v>
      </c>
      <c r="E202" s="174" t="s">
        <v>9</v>
      </c>
      <c r="F202" s="91">
        <v>1000</v>
      </c>
      <c r="G202" s="138">
        <v>28.1</v>
      </c>
      <c r="H202" s="138">
        <v>0</v>
      </c>
      <c r="I202" s="141">
        <f t="shared" si="17"/>
        <v>0</v>
      </c>
      <c r="J202" s="138">
        <f t="shared" si="18"/>
        <v>-28.1</v>
      </c>
    </row>
    <row r="203" spans="1:10" ht="15.75">
      <c r="A203" s="102"/>
      <c r="B203" s="111" t="s">
        <v>118</v>
      </c>
      <c r="C203" s="114"/>
      <c r="D203" s="111"/>
      <c r="E203" s="185" t="s">
        <v>119</v>
      </c>
      <c r="F203" s="90">
        <f>F213+F204+F229</f>
        <v>11652.4</v>
      </c>
      <c r="G203" s="90">
        <f>G213+G204+G229</f>
        <v>12494.4</v>
      </c>
      <c r="H203" s="90">
        <f>H213+H204+H229</f>
        <v>11190.199999999999</v>
      </c>
      <c r="I203" s="141">
        <f t="shared" si="17"/>
        <v>89.56172365219618</v>
      </c>
      <c r="J203" s="138">
        <f t="shared" si="18"/>
        <v>-1304.2000000000007</v>
      </c>
    </row>
    <row r="204" spans="1:10" ht="45">
      <c r="A204" s="102"/>
      <c r="B204" s="111"/>
      <c r="C204" s="95" t="s">
        <v>174</v>
      </c>
      <c r="D204" s="96"/>
      <c r="E204" s="155" t="s">
        <v>426</v>
      </c>
      <c r="F204" s="91">
        <f>F205+F209</f>
        <v>905.1</v>
      </c>
      <c r="G204" s="91">
        <f>G205+G209</f>
        <v>905.1</v>
      </c>
      <c r="H204" s="91">
        <f>H205+H209</f>
        <v>807.5</v>
      </c>
      <c r="I204" s="141">
        <f t="shared" si="17"/>
        <v>89.2166611424152</v>
      </c>
      <c r="J204" s="138">
        <f t="shared" si="18"/>
        <v>-97.60000000000002</v>
      </c>
    </row>
    <row r="205" spans="1:10" ht="60">
      <c r="A205" s="102"/>
      <c r="B205" s="111"/>
      <c r="C205" s="95" t="s">
        <v>175</v>
      </c>
      <c r="D205" s="96"/>
      <c r="E205" s="155" t="s">
        <v>165</v>
      </c>
      <c r="F205" s="91">
        <f>F206</f>
        <v>807.5</v>
      </c>
      <c r="G205" s="91">
        <f aca="true" t="shared" si="24" ref="G205:H207">G206</f>
        <v>807.5</v>
      </c>
      <c r="H205" s="91">
        <f t="shared" si="24"/>
        <v>807.5</v>
      </c>
      <c r="I205" s="141">
        <f t="shared" si="17"/>
        <v>100</v>
      </c>
      <c r="J205" s="138">
        <f t="shared" si="18"/>
        <v>0</v>
      </c>
    </row>
    <row r="206" spans="1:10" ht="45">
      <c r="A206" s="102"/>
      <c r="B206" s="111"/>
      <c r="C206" s="95" t="s">
        <v>253</v>
      </c>
      <c r="D206" s="95"/>
      <c r="E206" s="160" t="s">
        <v>76</v>
      </c>
      <c r="F206" s="91">
        <f>F207</f>
        <v>807.5</v>
      </c>
      <c r="G206" s="91">
        <f t="shared" si="24"/>
        <v>807.5</v>
      </c>
      <c r="H206" s="91">
        <f t="shared" si="24"/>
        <v>807.5</v>
      </c>
      <c r="I206" s="141">
        <f t="shared" si="17"/>
        <v>100</v>
      </c>
      <c r="J206" s="138">
        <f t="shared" si="18"/>
        <v>0</v>
      </c>
    </row>
    <row r="207" spans="1:10" ht="15.75">
      <c r="A207" s="102"/>
      <c r="B207" s="111"/>
      <c r="C207" s="96" t="s">
        <v>254</v>
      </c>
      <c r="D207" s="95"/>
      <c r="E207" s="160" t="s">
        <v>257</v>
      </c>
      <c r="F207" s="91">
        <f>F208</f>
        <v>807.5</v>
      </c>
      <c r="G207" s="91">
        <f t="shared" si="24"/>
        <v>807.5</v>
      </c>
      <c r="H207" s="91">
        <f t="shared" si="24"/>
        <v>807.5</v>
      </c>
      <c r="I207" s="141">
        <f t="shared" si="17"/>
        <v>100</v>
      </c>
      <c r="J207" s="138">
        <f t="shared" si="18"/>
        <v>0</v>
      </c>
    </row>
    <row r="208" spans="1:10" ht="45">
      <c r="A208" s="102"/>
      <c r="B208" s="111"/>
      <c r="C208" s="96"/>
      <c r="D208" s="95" t="s">
        <v>4</v>
      </c>
      <c r="E208" s="154" t="s">
        <v>5</v>
      </c>
      <c r="F208" s="91">
        <v>807.5</v>
      </c>
      <c r="G208" s="138">
        <v>807.5</v>
      </c>
      <c r="H208" s="138">
        <v>807.5</v>
      </c>
      <c r="I208" s="141">
        <f t="shared" si="17"/>
        <v>100</v>
      </c>
      <c r="J208" s="138">
        <f t="shared" si="18"/>
        <v>0</v>
      </c>
    </row>
    <row r="209" spans="1:10" ht="120">
      <c r="A209" s="102"/>
      <c r="B209" s="111"/>
      <c r="C209" s="98" t="s">
        <v>294</v>
      </c>
      <c r="D209" s="102"/>
      <c r="E209" s="186" t="s">
        <v>295</v>
      </c>
      <c r="F209" s="91">
        <f>F210</f>
        <v>97.6</v>
      </c>
      <c r="G209" s="91">
        <f aca="true" t="shared" si="25" ref="G209:H211">G210</f>
        <v>97.6</v>
      </c>
      <c r="H209" s="91">
        <f t="shared" si="25"/>
        <v>0</v>
      </c>
      <c r="I209" s="141">
        <f t="shared" si="17"/>
        <v>0</v>
      </c>
      <c r="J209" s="138">
        <f t="shared" si="18"/>
        <v>-97.6</v>
      </c>
    </row>
    <row r="210" spans="1:10" ht="90">
      <c r="A210" s="102"/>
      <c r="B210" s="111"/>
      <c r="C210" s="98" t="s">
        <v>296</v>
      </c>
      <c r="D210" s="102"/>
      <c r="E210" s="153" t="s">
        <v>297</v>
      </c>
      <c r="F210" s="91">
        <f>F211</f>
        <v>97.6</v>
      </c>
      <c r="G210" s="91">
        <f t="shared" si="25"/>
        <v>97.6</v>
      </c>
      <c r="H210" s="91">
        <f t="shared" si="25"/>
        <v>0</v>
      </c>
      <c r="I210" s="141">
        <f t="shared" si="17"/>
        <v>0</v>
      </c>
      <c r="J210" s="138">
        <f t="shared" si="18"/>
        <v>-97.6</v>
      </c>
    </row>
    <row r="211" spans="1:10" ht="60">
      <c r="A211" s="102"/>
      <c r="B211" s="111"/>
      <c r="C211" s="98" t="s">
        <v>312</v>
      </c>
      <c r="D211" s="95"/>
      <c r="E211" s="188" t="s">
        <v>313</v>
      </c>
      <c r="F211" s="91">
        <f>F212</f>
        <v>97.6</v>
      </c>
      <c r="G211" s="91">
        <f t="shared" si="25"/>
        <v>97.6</v>
      </c>
      <c r="H211" s="91">
        <f t="shared" si="25"/>
        <v>0</v>
      </c>
      <c r="I211" s="141">
        <f t="shared" si="17"/>
        <v>0</v>
      </c>
      <c r="J211" s="138">
        <f t="shared" si="18"/>
        <v>-97.6</v>
      </c>
    </row>
    <row r="212" spans="1:10" ht="45">
      <c r="A212" s="102"/>
      <c r="B212" s="111"/>
      <c r="C212" s="96"/>
      <c r="D212" s="95" t="s">
        <v>1</v>
      </c>
      <c r="E212" s="161" t="s">
        <v>59</v>
      </c>
      <c r="F212" s="91">
        <v>97.6</v>
      </c>
      <c r="G212" s="138">
        <v>97.6</v>
      </c>
      <c r="H212" s="138">
        <v>0</v>
      </c>
      <c r="I212" s="141">
        <f t="shared" si="17"/>
        <v>0</v>
      </c>
      <c r="J212" s="138">
        <f t="shared" si="18"/>
        <v>-97.6</v>
      </c>
    </row>
    <row r="213" spans="1:10" ht="60">
      <c r="A213" s="102"/>
      <c r="B213" s="111"/>
      <c r="C213" s="98" t="s">
        <v>51</v>
      </c>
      <c r="D213" s="98"/>
      <c r="E213" s="153" t="s">
        <v>49</v>
      </c>
      <c r="F213" s="91">
        <f>F214+F220</f>
        <v>8227.4</v>
      </c>
      <c r="G213" s="91">
        <f>G214+G220</f>
        <v>8227.4</v>
      </c>
      <c r="H213" s="91">
        <f>H214+H220</f>
        <v>7035.4</v>
      </c>
      <c r="I213" s="141">
        <f t="shared" si="17"/>
        <v>85.51182633638817</v>
      </c>
      <c r="J213" s="138">
        <f t="shared" si="18"/>
        <v>-1192</v>
      </c>
    </row>
    <row r="214" spans="1:10" ht="60">
      <c r="A214" s="102"/>
      <c r="B214" s="111"/>
      <c r="C214" s="98" t="s">
        <v>50</v>
      </c>
      <c r="D214" s="95"/>
      <c r="E214" s="153" t="s">
        <v>27</v>
      </c>
      <c r="F214" s="91">
        <f>F215</f>
        <v>3677.2</v>
      </c>
      <c r="G214" s="91">
        <f>G215</f>
        <v>3677.2</v>
      </c>
      <c r="H214" s="91">
        <f>H215</f>
        <v>2858.6</v>
      </c>
      <c r="I214" s="141">
        <f t="shared" si="17"/>
        <v>77.73849668225824</v>
      </c>
      <c r="J214" s="138">
        <f t="shared" si="18"/>
        <v>-818.5999999999999</v>
      </c>
    </row>
    <row r="215" spans="1:10" ht="60">
      <c r="A215" s="102"/>
      <c r="B215" s="111"/>
      <c r="C215" s="98" t="s">
        <v>52</v>
      </c>
      <c r="D215" s="95"/>
      <c r="E215" s="153" t="s">
        <v>55</v>
      </c>
      <c r="F215" s="91">
        <f>F216+F218</f>
        <v>3677.2</v>
      </c>
      <c r="G215" s="91">
        <f>G216+G218</f>
        <v>3677.2</v>
      </c>
      <c r="H215" s="91">
        <f>H216+H218</f>
        <v>2858.6</v>
      </c>
      <c r="I215" s="141">
        <f t="shared" si="17"/>
        <v>77.73849668225824</v>
      </c>
      <c r="J215" s="138">
        <f t="shared" si="18"/>
        <v>-818.5999999999999</v>
      </c>
    </row>
    <row r="216" spans="1:10" ht="45">
      <c r="A216" s="102"/>
      <c r="B216" s="111"/>
      <c r="C216" s="98" t="s">
        <v>53</v>
      </c>
      <c r="D216" s="95"/>
      <c r="E216" s="153" t="s">
        <v>314</v>
      </c>
      <c r="F216" s="91">
        <f>F217</f>
        <v>50</v>
      </c>
      <c r="G216" s="91">
        <f>G217</f>
        <v>50</v>
      </c>
      <c r="H216" s="91">
        <f>H217</f>
        <v>50</v>
      </c>
      <c r="I216" s="141">
        <f t="shared" si="17"/>
        <v>100</v>
      </c>
      <c r="J216" s="138">
        <f t="shared" si="18"/>
        <v>0</v>
      </c>
    </row>
    <row r="217" spans="1:10" ht="45">
      <c r="A217" s="102"/>
      <c r="B217" s="111"/>
      <c r="C217" s="98"/>
      <c r="D217" s="98" t="s">
        <v>1</v>
      </c>
      <c r="E217" s="150" t="s">
        <v>59</v>
      </c>
      <c r="F217" s="91">
        <v>50</v>
      </c>
      <c r="G217" s="138">
        <v>50</v>
      </c>
      <c r="H217" s="138">
        <v>50</v>
      </c>
      <c r="I217" s="141">
        <f aca="true" t="shared" si="26" ref="I217:I286">H217/G217*100</f>
        <v>100</v>
      </c>
      <c r="J217" s="138">
        <f aca="true" t="shared" si="27" ref="J217:J286">H217-G217</f>
        <v>0</v>
      </c>
    </row>
    <row r="218" spans="1:10" ht="45">
      <c r="A218" s="102"/>
      <c r="B218" s="111"/>
      <c r="C218" s="98" t="s">
        <v>54</v>
      </c>
      <c r="D218" s="95"/>
      <c r="E218" s="153" t="s">
        <v>29</v>
      </c>
      <c r="F218" s="91">
        <f>F219</f>
        <v>3627.2</v>
      </c>
      <c r="G218" s="91">
        <f>G219</f>
        <v>3627.2</v>
      </c>
      <c r="H218" s="91">
        <f>H219</f>
        <v>2808.6</v>
      </c>
      <c r="I218" s="141">
        <f t="shared" si="26"/>
        <v>77.43162770180857</v>
      </c>
      <c r="J218" s="138">
        <f t="shared" si="27"/>
        <v>-818.5999999999999</v>
      </c>
    </row>
    <row r="219" spans="1:10" ht="45">
      <c r="A219" s="102"/>
      <c r="B219" s="111"/>
      <c r="C219" s="98"/>
      <c r="D219" s="98" t="s">
        <v>1</v>
      </c>
      <c r="E219" s="150" t="s">
        <v>59</v>
      </c>
      <c r="F219" s="91">
        <v>3627.2</v>
      </c>
      <c r="G219" s="138">
        <v>3627.2</v>
      </c>
      <c r="H219" s="138">
        <v>2808.6</v>
      </c>
      <c r="I219" s="141">
        <f t="shared" si="26"/>
        <v>77.43162770180857</v>
      </c>
      <c r="J219" s="138">
        <f t="shared" si="27"/>
        <v>-818.5999999999999</v>
      </c>
    </row>
    <row r="220" spans="1:10" ht="45">
      <c r="A220" s="102"/>
      <c r="B220" s="111"/>
      <c r="C220" s="98" t="s">
        <v>57</v>
      </c>
      <c r="D220" s="95"/>
      <c r="E220" s="153" t="s">
        <v>28</v>
      </c>
      <c r="F220" s="91">
        <f>F221+F226</f>
        <v>4550.2</v>
      </c>
      <c r="G220" s="91">
        <f>G221+G226</f>
        <v>4550.2</v>
      </c>
      <c r="H220" s="91">
        <f>H221+H226</f>
        <v>4176.8</v>
      </c>
      <c r="I220" s="141">
        <f t="shared" si="26"/>
        <v>91.79376730693157</v>
      </c>
      <c r="J220" s="138">
        <f t="shared" si="27"/>
        <v>-373.39999999999964</v>
      </c>
    </row>
    <row r="221" spans="1:10" ht="60">
      <c r="A221" s="102"/>
      <c r="B221" s="111"/>
      <c r="C221" s="98" t="s">
        <v>56</v>
      </c>
      <c r="D221" s="95"/>
      <c r="E221" s="161" t="s">
        <v>68</v>
      </c>
      <c r="F221" s="91">
        <f>F222</f>
        <v>4376.3</v>
      </c>
      <c r="G221" s="91">
        <f>G222</f>
        <v>4376.3</v>
      </c>
      <c r="H221" s="91">
        <f>H222</f>
        <v>4176.8</v>
      </c>
      <c r="I221" s="141">
        <f t="shared" si="26"/>
        <v>95.44135456892809</v>
      </c>
      <c r="J221" s="138">
        <f t="shared" si="27"/>
        <v>-199.5</v>
      </c>
    </row>
    <row r="222" spans="1:10" ht="15.75">
      <c r="A222" s="102"/>
      <c r="B222" s="111"/>
      <c r="C222" s="98" t="s">
        <v>315</v>
      </c>
      <c r="D222" s="95"/>
      <c r="E222" s="160" t="s">
        <v>10</v>
      </c>
      <c r="F222" s="91">
        <f>F223+F224+F225</f>
        <v>4376.3</v>
      </c>
      <c r="G222" s="91">
        <f>G223+G224+G225</f>
        <v>4376.3</v>
      </c>
      <c r="H222" s="91">
        <f>H223+H224+H225</f>
        <v>4176.8</v>
      </c>
      <c r="I222" s="141">
        <f t="shared" si="26"/>
        <v>95.44135456892809</v>
      </c>
      <c r="J222" s="138">
        <f t="shared" si="27"/>
        <v>-199.5</v>
      </c>
    </row>
    <row r="223" spans="1:10" ht="90">
      <c r="A223" s="102"/>
      <c r="B223" s="111"/>
      <c r="C223" s="98"/>
      <c r="D223" s="95" t="s">
        <v>0</v>
      </c>
      <c r="E223" s="150" t="s">
        <v>58</v>
      </c>
      <c r="F223" s="91">
        <f>2496.6+2.7+754</f>
        <v>3253.2999999999997</v>
      </c>
      <c r="G223" s="138">
        <v>3253.3</v>
      </c>
      <c r="H223" s="138">
        <v>3241.3</v>
      </c>
      <c r="I223" s="141">
        <f t="shared" si="26"/>
        <v>99.63114376171886</v>
      </c>
      <c r="J223" s="138">
        <f t="shared" si="27"/>
        <v>-12</v>
      </c>
    </row>
    <row r="224" spans="1:10" ht="34.5" customHeight="1">
      <c r="A224" s="102"/>
      <c r="B224" s="111"/>
      <c r="C224" s="98"/>
      <c r="D224" s="95" t="s">
        <v>1</v>
      </c>
      <c r="E224" s="150" t="s">
        <v>59</v>
      </c>
      <c r="F224" s="91">
        <v>1121.2</v>
      </c>
      <c r="G224" s="90">
        <v>1119.8</v>
      </c>
      <c r="H224" s="90">
        <v>932.3</v>
      </c>
      <c r="I224" s="141">
        <f t="shared" si="26"/>
        <v>83.25593856045722</v>
      </c>
      <c r="J224" s="138">
        <f t="shared" si="27"/>
        <v>-187.5</v>
      </c>
    </row>
    <row r="225" spans="1:10" ht="15.75">
      <c r="A225" s="102"/>
      <c r="B225" s="111"/>
      <c r="C225" s="98"/>
      <c r="D225" s="95" t="s">
        <v>8</v>
      </c>
      <c r="E225" s="156" t="s">
        <v>9</v>
      </c>
      <c r="F225" s="91">
        <f>7-5.2</f>
        <v>1.7999999999999998</v>
      </c>
      <c r="G225" s="145">
        <v>3.2</v>
      </c>
      <c r="H225" s="145">
        <v>3.2</v>
      </c>
      <c r="I225" s="141">
        <f t="shared" si="26"/>
        <v>100</v>
      </c>
      <c r="J225" s="138">
        <f t="shared" si="27"/>
        <v>0</v>
      </c>
    </row>
    <row r="226" spans="1:10" ht="33" customHeight="1">
      <c r="A226" s="102"/>
      <c r="B226" s="111"/>
      <c r="C226" s="98" t="s">
        <v>316</v>
      </c>
      <c r="D226" s="95"/>
      <c r="E226" s="161" t="s">
        <v>317</v>
      </c>
      <c r="F226" s="91">
        <f aca="true" t="shared" si="28" ref="F226:H227">F227</f>
        <v>173.9</v>
      </c>
      <c r="G226" s="91">
        <f t="shared" si="28"/>
        <v>173.9</v>
      </c>
      <c r="H226" s="91">
        <f t="shared" si="28"/>
        <v>0</v>
      </c>
      <c r="I226" s="141">
        <f t="shared" si="26"/>
        <v>0</v>
      </c>
      <c r="J226" s="138">
        <f t="shared" si="27"/>
        <v>-173.9</v>
      </c>
    </row>
    <row r="227" spans="1:10" ht="20.25" customHeight="1">
      <c r="A227" s="102"/>
      <c r="B227" s="111"/>
      <c r="C227" s="98" t="s">
        <v>318</v>
      </c>
      <c r="D227" s="95"/>
      <c r="E227" s="161" t="s">
        <v>319</v>
      </c>
      <c r="F227" s="91">
        <f t="shared" si="28"/>
        <v>173.9</v>
      </c>
      <c r="G227" s="91">
        <f t="shared" si="28"/>
        <v>173.9</v>
      </c>
      <c r="H227" s="91">
        <f t="shared" si="28"/>
        <v>0</v>
      </c>
      <c r="I227" s="141">
        <f t="shared" si="26"/>
        <v>0</v>
      </c>
      <c r="J227" s="138">
        <f t="shared" si="27"/>
        <v>-173.9</v>
      </c>
    </row>
    <row r="228" spans="1:10" ht="45">
      <c r="A228" s="102"/>
      <c r="B228" s="111"/>
      <c r="C228" s="98"/>
      <c r="D228" s="95" t="s">
        <v>1</v>
      </c>
      <c r="E228" s="150" t="s">
        <v>59</v>
      </c>
      <c r="F228" s="91">
        <v>173.9</v>
      </c>
      <c r="G228" s="138">
        <v>173.9</v>
      </c>
      <c r="H228" s="138">
        <v>0</v>
      </c>
      <c r="I228" s="141">
        <f t="shared" si="26"/>
        <v>0</v>
      </c>
      <c r="J228" s="138">
        <f t="shared" si="27"/>
        <v>-173.9</v>
      </c>
    </row>
    <row r="229" spans="1:10" ht="15.75">
      <c r="A229" s="102"/>
      <c r="B229" s="111"/>
      <c r="C229" s="103" t="s">
        <v>86</v>
      </c>
      <c r="D229" s="98"/>
      <c r="E229" s="173" t="s">
        <v>14</v>
      </c>
      <c r="F229" s="91">
        <f>F239+F230</f>
        <v>2519.9</v>
      </c>
      <c r="G229" s="91">
        <f>G239+G230+G234</f>
        <v>3361.9</v>
      </c>
      <c r="H229" s="91">
        <f>H239+H230+H234</f>
        <v>3347.2999999999997</v>
      </c>
      <c r="I229" s="141">
        <f t="shared" si="26"/>
        <v>99.56572176447841</v>
      </c>
      <c r="J229" s="138">
        <f t="shared" si="27"/>
        <v>-14.600000000000364</v>
      </c>
    </row>
    <row r="230" spans="1:10" ht="45">
      <c r="A230" s="102"/>
      <c r="B230" s="111"/>
      <c r="C230" s="112" t="s">
        <v>70</v>
      </c>
      <c r="D230" s="98"/>
      <c r="E230" s="153" t="s">
        <v>69</v>
      </c>
      <c r="F230" s="91">
        <f>F231</f>
        <v>1990.1000000000001</v>
      </c>
      <c r="G230" s="91">
        <f>G231</f>
        <v>1990.1</v>
      </c>
      <c r="H230" s="91">
        <f>H231</f>
        <v>1975.5</v>
      </c>
      <c r="I230" s="141">
        <f t="shared" si="26"/>
        <v>99.26636852419477</v>
      </c>
      <c r="J230" s="138">
        <f t="shared" si="27"/>
        <v>-14.599999999999909</v>
      </c>
    </row>
    <row r="231" spans="1:10" ht="30">
      <c r="A231" s="102"/>
      <c r="B231" s="111"/>
      <c r="C231" s="112" t="s">
        <v>260</v>
      </c>
      <c r="D231" s="95"/>
      <c r="E231" s="160" t="s">
        <v>261</v>
      </c>
      <c r="F231" s="91">
        <f>F232+F233</f>
        <v>1990.1000000000001</v>
      </c>
      <c r="G231" s="91">
        <f>G232+G233</f>
        <v>1990.1</v>
      </c>
      <c r="H231" s="91">
        <f>H232+H233</f>
        <v>1975.5</v>
      </c>
      <c r="I231" s="141">
        <f t="shared" si="26"/>
        <v>99.26636852419477</v>
      </c>
      <c r="J231" s="138">
        <f t="shared" si="27"/>
        <v>-14.599999999999909</v>
      </c>
    </row>
    <row r="232" spans="1:10" ht="90">
      <c r="A232" s="102"/>
      <c r="B232" s="111"/>
      <c r="C232" s="98"/>
      <c r="D232" s="113">
        <v>100</v>
      </c>
      <c r="E232" s="150" t="s">
        <v>58</v>
      </c>
      <c r="F232" s="91">
        <v>1253.9</v>
      </c>
      <c r="G232" s="138">
        <v>1300.7</v>
      </c>
      <c r="H232" s="138">
        <v>1300.7</v>
      </c>
      <c r="I232" s="141">
        <f t="shared" si="26"/>
        <v>100</v>
      </c>
      <c r="J232" s="138">
        <f t="shared" si="27"/>
        <v>0</v>
      </c>
    </row>
    <row r="233" spans="1:10" ht="45">
      <c r="A233" s="102"/>
      <c r="B233" s="111"/>
      <c r="C233" s="98"/>
      <c r="D233" s="95" t="s">
        <v>1</v>
      </c>
      <c r="E233" s="150" t="s">
        <v>59</v>
      </c>
      <c r="F233" s="91">
        <v>736.2</v>
      </c>
      <c r="G233" s="138">
        <v>689.4</v>
      </c>
      <c r="H233" s="138">
        <v>674.8</v>
      </c>
      <c r="I233" s="141">
        <f t="shared" si="26"/>
        <v>97.88221642007542</v>
      </c>
      <c r="J233" s="138">
        <f t="shared" si="27"/>
        <v>-14.600000000000023</v>
      </c>
    </row>
    <row r="234" spans="1:10" ht="15.75">
      <c r="A234" s="102"/>
      <c r="B234" s="111"/>
      <c r="C234" s="96" t="s">
        <v>171</v>
      </c>
      <c r="D234" s="95"/>
      <c r="E234" s="150" t="s">
        <v>24</v>
      </c>
      <c r="F234" s="91" t="s">
        <v>264</v>
      </c>
      <c r="G234" s="138">
        <f>G235+G237</f>
        <v>82.6</v>
      </c>
      <c r="H234" s="138">
        <f>H235+H237</f>
        <v>82.6</v>
      </c>
      <c r="I234" s="141">
        <f t="shared" si="26"/>
        <v>100</v>
      </c>
      <c r="J234" s="138">
        <f t="shared" si="27"/>
        <v>0</v>
      </c>
    </row>
    <row r="235" spans="1:10" ht="30">
      <c r="A235" s="102"/>
      <c r="B235" s="111"/>
      <c r="C235" s="96" t="s">
        <v>377</v>
      </c>
      <c r="D235" s="95"/>
      <c r="E235" s="150" t="s">
        <v>378</v>
      </c>
      <c r="F235" s="91" t="s">
        <v>264</v>
      </c>
      <c r="G235" s="138">
        <f>G236</f>
        <v>70</v>
      </c>
      <c r="H235" s="138">
        <f>H236</f>
        <v>70</v>
      </c>
      <c r="I235" s="141">
        <f t="shared" si="26"/>
        <v>100</v>
      </c>
      <c r="J235" s="138">
        <f t="shared" si="27"/>
        <v>0</v>
      </c>
    </row>
    <row r="236" spans="1:10" ht="30">
      <c r="A236" s="102"/>
      <c r="B236" s="111"/>
      <c r="C236" s="96"/>
      <c r="D236" s="95" t="s">
        <v>2</v>
      </c>
      <c r="E236" s="150" t="s">
        <v>3</v>
      </c>
      <c r="F236" s="91" t="s">
        <v>264</v>
      </c>
      <c r="G236" s="138">
        <v>70</v>
      </c>
      <c r="H236" s="138">
        <v>70</v>
      </c>
      <c r="I236" s="141">
        <f t="shared" si="26"/>
        <v>100</v>
      </c>
      <c r="J236" s="138">
        <f t="shared" si="27"/>
        <v>0</v>
      </c>
    </row>
    <row r="237" spans="1:10" ht="30">
      <c r="A237" s="102"/>
      <c r="B237" s="111"/>
      <c r="C237" s="96" t="s">
        <v>411</v>
      </c>
      <c r="D237" s="95"/>
      <c r="E237" s="150" t="s">
        <v>461</v>
      </c>
      <c r="F237" s="91" t="s">
        <v>264</v>
      </c>
      <c r="G237" s="138">
        <f>G238</f>
        <v>12.6</v>
      </c>
      <c r="H237" s="138">
        <f>H238</f>
        <v>12.6</v>
      </c>
      <c r="I237" s="141">
        <f t="shared" si="26"/>
        <v>100</v>
      </c>
      <c r="J237" s="138">
        <f t="shared" si="27"/>
        <v>0</v>
      </c>
    </row>
    <row r="238" spans="1:10" ht="45">
      <c r="A238" s="102"/>
      <c r="B238" s="111"/>
      <c r="C238" s="96"/>
      <c r="D238" s="95" t="s">
        <v>1</v>
      </c>
      <c r="E238" s="150" t="s">
        <v>59</v>
      </c>
      <c r="F238" s="91" t="s">
        <v>264</v>
      </c>
      <c r="G238" s="138">
        <v>12.6</v>
      </c>
      <c r="H238" s="138">
        <v>12.6</v>
      </c>
      <c r="I238" s="141">
        <f t="shared" si="26"/>
        <v>100</v>
      </c>
      <c r="J238" s="138">
        <f t="shared" si="27"/>
        <v>0</v>
      </c>
    </row>
    <row r="239" spans="1:10" ht="45">
      <c r="A239" s="102"/>
      <c r="B239" s="111"/>
      <c r="C239" s="103" t="s">
        <v>241</v>
      </c>
      <c r="D239" s="116"/>
      <c r="E239" s="169" t="s">
        <v>413</v>
      </c>
      <c r="F239" s="91">
        <f aca="true" t="shared" si="29" ref="F239:H240">F240</f>
        <v>529.8</v>
      </c>
      <c r="G239" s="91">
        <f t="shared" si="29"/>
        <v>1289.2</v>
      </c>
      <c r="H239" s="91">
        <f t="shared" si="29"/>
        <v>1289.2</v>
      </c>
      <c r="I239" s="141">
        <f t="shared" si="26"/>
        <v>100</v>
      </c>
      <c r="J239" s="138">
        <f t="shared" si="27"/>
        <v>0</v>
      </c>
    </row>
    <row r="240" spans="1:10" ht="45">
      <c r="A240" s="102"/>
      <c r="B240" s="111"/>
      <c r="C240" s="103" t="s">
        <v>427</v>
      </c>
      <c r="D240" s="117"/>
      <c r="E240" s="161" t="s">
        <v>414</v>
      </c>
      <c r="F240" s="91">
        <f t="shared" si="29"/>
        <v>529.8</v>
      </c>
      <c r="G240" s="91">
        <f t="shared" si="29"/>
        <v>1289.2</v>
      </c>
      <c r="H240" s="91">
        <f t="shared" si="29"/>
        <v>1289.2</v>
      </c>
      <c r="I240" s="141">
        <f t="shared" si="26"/>
        <v>100</v>
      </c>
      <c r="J240" s="138">
        <f t="shared" si="27"/>
        <v>0</v>
      </c>
    </row>
    <row r="241" spans="1:10" ht="15.75">
      <c r="A241" s="102"/>
      <c r="B241" s="111"/>
      <c r="C241" s="118"/>
      <c r="D241" s="95" t="s">
        <v>8</v>
      </c>
      <c r="E241" s="174" t="s">
        <v>9</v>
      </c>
      <c r="F241" s="91">
        <f>225.2+304.6</f>
        <v>529.8</v>
      </c>
      <c r="G241" s="90">
        <v>1289.2</v>
      </c>
      <c r="H241" s="90">
        <v>1289.2</v>
      </c>
      <c r="I241" s="141">
        <f t="shared" si="26"/>
        <v>100</v>
      </c>
      <c r="J241" s="138">
        <f t="shared" si="27"/>
        <v>0</v>
      </c>
    </row>
    <row r="242" spans="1:10" ht="15.75">
      <c r="A242" s="102"/>
      <c r="B242" s="121" t="s">
        <v>556</v>
      </c>
      <c r="C242" s="121"/>
      <c r="D242" s="121"/>
      <c r="E242" s="218" t="s">
        <v>557</v>
      </c>
      <c r="F242" s="91" t="s">
        <v>264</v>
      </c>
      <c r="G242" s="90">
        <f aca="true" t="shared" si="30" ref="G242:H246">G243</f>
        <v>110.4</v>
      </c>
      <c r="H242" s="90">
        <f t="shared" si="30"/>
        <v>110.4</v>
      </c>
      <c r="I242" s="141">
        <f aca="true" t="shared" si="31" ref="I242:I247">H242/G242*100</f>
        <v>100</v>
      </c>
      <c r="J242" s="138">
        <f aca="true" t="shared" si="32" ref="J242:J247">H242-G242</f>
        <v>0</v>
      </c>
    </row>
    <row r="243" spans="1:10" ht="31.5">
      <c r="A243" s="102"/>
      <c r="B243" s="121" t="s">
        <v>558</v>
      </c>
      <c r="C243" s="121"/>
      <c r="D243" s="121"/>
      <c r="E243" s="218" t="s">
        <v>559</v>
      </c>
      <c r="F243" s="91" t="s">
        <v>264</v>
      </c>
      <c r="G243" s="90">
        <f t="shared" si="30"/>
        <v>110.4</v>
      </c>
      <c r="H243" s="90">
        <f t="shared" si="30"/>
        <v>110.4</v>
      </c>
      <c r="I243" s="141">
        <f t="shared" si="31"/>
        <v>100</v>
      </c>
      <c r="J243" s="138">
        <f t="shared" si="32"/>
        <v>0</v>
      </c>
    </row>
    <row r="244" spans="1:10" ht="47.25">
      <c r="A244" s="102"/>
      <c r="B244" s="121"/>
      <c r="C244" s="121" t="s">
        <v>86</v>
      </c>
      <c r="D244" s="121"/>
      <c r="E244" s="218" t="s">
        <v>163</v>
      </c>
      <c r="F244" s="91" t="s">
        <v>264</v>
      </c>
      <c r="G244" s="90">
        <f t="shared" si="30"/>
        <v>110.4</v>
      </c>
      <c r="H244" s="90">
        <f t="shared" si="30"/>
        <v>110.4</v>
      </c>
      <c r="I244" s="141">
        <f t="shared" si="31"/>
        <v>100</v>
      </c>
      <c r="J244" s="138">
        <f t="shared" si="32"/>
        <v>0</v>
      </c>
    </row>
    <row r="245" spans="1:10" ht="78.75">
      <c r="A245" s="102"/>
      <c r="B245" s="121"/>
      <c r="C245" s="121" t="s">
        <v>70</v>
      </c>
      <c r="D245" s="121"/>
      <c r="E245" s="218" t="s">
        <v>560</v>
      </c>
      <c r="F245" s="91" t="s">
        <v>264</v>
      </c>
      <c r="G245" s="90">
        <f t="shared" si="30"/>
        <v>110.4</v>
      </c>
      <c r="H245" s="90">
        <f t="shared" si="30"/>
        <v>110.4</v>
      </c>
      <c r="I245" s="141">
        <f t="shared" si="31"/>
        <v>100</v>
      </c>
      <c r="J245" s="138">
        <f t="shared" si="32"/>
        <v>0</v>
      </c>
    </row>
    <row r="246" spans="1:10" ht="47.25">
      <c r="A246" s="102"/>
      <c r="B246" s="121"/>
      <c r="C246" s="121" t="s">
        <v>561</v>
      </c>
      <c r="D246" s="121"/>
      <c r="E246" s="218" t="s">
        <v>562</v>
      </c>
      <c r="F246" s="91" t="s">
        <v>264</v>
      </c>
      <c r="G246" s="90">
        <f t="shared" si="30"/>
        <v>110.4</v>
      </c>
      <c r="H246" s="90">
        <f t="shared" si="30"/>
        <v>110.4</v>
      </c>
      <c r="I246" s="141">
        <f t="shared" si="31"/>
        <v>100</v>
      </c>
      <c r="J246" s="138">
        <f t="shared" si="32"/>
        <v>0</v>
      </c>
    </row>
    <row r="247" spans="1:10" ht="110.25">
      <c r="A247" s="102"/>
      <c r="B247" s="135"/>
      <c r="C247" s="135"/>
      <c r="D247" s="135">
        <v>100</v>
      </c>
      <c r="E247" s="219" t="s">
        <v>58</v>
      </c>
      <c r="F247" s="91" t="s">
        <v>264</v>
      </c>
      <c r="G247" s="90">
        <v>110.4</v>
      </c>
      <c r="H247" s="90">
        <v>110.4</v>
      </c>
      <c r="I247" s="141">
        <f t="shared" si="31"/>
        <v>100</v>
      </c>
      <c r="J247" s="138">
        <f t="shared" si="32"/>
        <v>0</v>
      </c>
    </row>
    <row r="248" spans="1:10" ht="30">
      <c r="A248" s="102"/>
      <c r="B248" s="111" t="s">
        <v>120</v>
      </c>
      <c r="C248" s="99"/>
      <c r="D248" s="111"/>
      <c r="E248" s="185" t="s">
        <v>121</v>
      </c>
      <c r="F248" s="90">
        <f>F249+F259</f>
        <v>2830.4000000000005</v>
      </c>
      <c r="G248" s="90">
        <f>G249+G259</f>
        <v>2808.0000000000005</v>
      </c>
      <c r="H248" s="90">
        <f>H249+H259</f>
        <v>2747.6000000000004</v>
      </c>
      <c r="I248" s="141">
        <f t="shared" si="26"/>
        <v>97.84900284900284</v>
      </c>
      <c r="J248" s="138">
        <f t="shared" si="27"/>
        <v>-60.40000000000009</v>
      </c>
    </row>
    <row r="249" spans="1:10" ht="48" customHeight="1">
      <c r="A249" s="102"/>
      <c r="B249" s="111" t="s">
        <v>122</v>
      </c>
      <c r="C249" s="99"/>
      <c r="D249" s="111"/>
      <c r="E249" s="185" t="s">
        <v>123</v>
      </c>
      <c r="F249" s="90">
        <f>F250</f>
        <v>2450.4000000000005</v>
      </c>
      <c r="G249" s="90">
        <f aca="true" t="shared" si="33" ref="G249:H251">G250</f>
        <v>2428.0000000000005</v>
      </c>
      <c r="H249" s="90">
        <f t="shared" si="33"/>
        <v>2367.6000000000004</v>
      </c>
      <c r="I249" s="141">
        <f t="shared" si="26"/>
        <v>97.51235584843492</v>
      </c>
      <c r="J249" s="138">
        <f t="shared" si="27"/>
        <v>-60.40000000000009</v>
      </c>
    </row>
    <row r="250" spans="1:10" ht="45">
      <c r="A250" s="102"/>
      <c r="B250" s="102"/>
      <c r="C250" s="98" t="s">
        <v>44</v>
      </c>
      <c r="D250" s="95"/>
      <c r="E250" s="155" t="s">
        <v>242</v>
      </c>
      <c r="F250" s="91">
        <f>F251</f>
        <v>2450.4000000000005</v>
      </c>
      <c r="G250" s="91">
        <f t="shared" si="33"/>
        <v>2428.0000000000005</v>
      </c>
      <c r="H250" s="91">
        <f t="shared" si="33"/>
        <v>2367.6000000000004</v>
      </c>
      <c r="I250" s="141">
        <f t="shared" si="26"/>
        <v>97.51235584843492</v>
      </c>
      <c r="J250" s="138">
        <f t="shared" si="27"/>
        <v>-60.40000000000009</v>
      </c>
    </row>
    <row r="251" spans="1:10" ht="45">
      <c r="A251" s="102"/>
      <c r="B251" s="102"/>
      <c r="C251" s="98" t="s">
        <v>45</v>
      </c>
      <c r="D251" s="96"/>
      <c r="E251" s="155" t="s">
        <v>320</v>
      </c>
      <c r="F251" s="91">
        <f>F252</f>
        <v>2450.4000000000005</v>
      </c>
      <c r="G251" s="91">
        <f t="shared" si="33"/>
        <v>2428.0000000000005</v>
      </c>
      <c r="H251" s="91">
        <f t="shared" si="33"/>
        <v>2367.6000000000004</v>
      </c>
      <c r="I251" s="141">
        <f t="shared" si="26"/>
        <v>97.51235584843492</v>
      </c>
      <c r="J251" s="138">
        <f t="shared" si="27"/>
        <v>-60.40000000000009</v>
      </c>
    </row>
    <row r="252" spans="1:10" ht="60">
      <c r="A252" s="102"/>
      <c r="B252" s="102"/>
      <c r="C252" s="98" t="s">
        <v>48</v>
      </c>
      <c r="D252" s="98"/>
      <c r="E252" s="150" t="s">
        <v>82</v>
      </c>
      <c r="F252" s="91">
        <f>F255+F253</f>
        <v>2450.4000000000005</v>
      </c>
      <c r="G252" s="91">
        <f>G255+G253</f>
        <v>2428.0000000000005</v>
      </c>
      <c r="H252" s="91">
        <f>H255+H253</f>
        <v>2367.6000000000004</v>
      </c>
      <c r="I252" s="141">
        <f t="shared" si="26"/>
        <v>97.51235584843492</v>
      </c>
      <c r="J252" s="138">
        <f t="shared" si="27"/>
        <v>-60.40000000000009</v>
      </c>
    </row>
    <row r="253" spans="1:10" ht="57.75" customHeight="1">
      <c r="A253" s="102"/>
      <c r="B253" s="102"/>
      <c r="C253" s="98" t="s">
        <v>428</v>
      </c>
      <c r="D253" s="98"/>
      <c r="E253" s="150" t="s">
        <v>429</v>
      </c>
      <c r="F253" s="91">
        <f>F254</f>
        <v>132.3</v>
      </c>
      <c r="G253" s="91">
        <f>G254</f>
        <v>109.8</v>
      </c>
      <c r="H253" s="91">
        <f>H254</f>
        <v>109.8</v>
      </c>
      <c r="I253" s="141">
        <f t="shared" si="26"/>
        <v>100</v>
      </c>
      <c r="J253" s="138">
        <f t="shared" si="27"/>
        <v>0</v>
      </c>
    </row>
    <row r="254" spans="1:10" ht="45">
      <c r="A254" s="102"/>
      <c r="B254" s="102"/>
      <c r="C254" s="98"/>
      <c r="D254" s="98" t="s">
        <v>1</v>
      </c>
      <c r="E254" s="150" t="s">
        <v>59</v>
      </c>
      <c r="F254" s="91">
        <v>132.3</v>
      </c>
      <c r="G254" s="138">
        <v>109.8</v>
      </c>
      <c r="H254" s="138">
        <v>109.8</v>
      </c>
      <c r="I254" s="141">
        <f t="shared" si="26"/>
        <v>100</v>
      </c>
      <c r="J254" s="138">
        <f t="shared" si="27"/>
        <v>0</v>
      </c>
    </row>
    <row r="255" spans="1:10" ht="90">
      <c r="A255" s="102"/>
      <c r="B255" s="102"/>
      <c r="C255" s="98" t="s">
        <v>321</v>
      </c>
      <c r="D255" s="98"/>
      <c r="E255" s="153" t="s">
        <v>322</v>
      </c>
      <c r="F255" s="91">
        <f>F256+F257+F258</f>
        <v>2318.1000000000004</v>
      </c>
      <c r="G255" s="91">
        <f>G256+G257+G258</f>
        <v>2318.2000000000003</v>
      </c>
      <c r="H255" s="91">
        <f>H256+H257+H258</f>
        <v>2257.8</v>
      </c>
      <c r="I255" s="141">
        <f t="shared" si="26"/>
        <v>97.39453023897852</v>
      </c>
      <c r="J255" s="138">
        <f t="shared" si="27"/>
        <v>-60.40000000000009</v>
      </c>
    </row>
    <row r="256" spans="1:10" ht="90">
      <c r="A256" s="102"/>
      <c r="B256" s="102"/>
      <c r="C256" s="98"/>
      <c r="D256" s="119" t="s">
        <v>0</v>
      </c>
      <c r="E256" s="150" t="s">
        <v>58</v>
      </c>
      <c r="F256" s="91">
        <f>1384.7+4.2+418.2</f>
        <v>1807.1000000000001</v>
      </c>
      <c r="G256" s="138">
        <v>1817.9</v>
      </c>
      <c r="H256" s="138">
        <v>1817.8</v>
      </c>
      <c r="I256" s="141">
        <f t="shared" si="26"/>
        <v>99.99449914736783</v>
      </c>
      <c r="J256" s="138">
        <f t="shared" si="27"/>
        <v>-0.10000000000013642</v>
      </c>
    </row>
    <row r="257" spans="1:10" ht="45">
      <c r="A257" s="102"/>
      <c r="B257" s="102"/>
      <c r="C257" s="98"/>
      <c r="D257" s="98" t="s">
        <v>1</v>
      </c>
      <c r="E257" s="150" t="s">
        <v>59</v>
      </c>
      <c r="F257" s="91">
        <f>509.2+1.3</f>
        <v>510.5</v>
      </c>
      <c r="G257" s="138">
        <v>499.8</v>
      </c>
      <c r="H257" s="138">
        <v>439.7</v>
      </c>
      <c r="I257" s="141">
        <f t="shared" si="26"/>
        <v>87.9751900760304</v>
      </c>
      <c r="J257" s="138">
        <f t="shared" si="27"/>
        <v>-60.10000000000002</v>
      </c>
    </row>
    <row r="258" spans="1:10" ht="15.75">
      <c r="A258" s="102"/>
      <c r="B258" s="102"/>
      <c r="C258" s="98"/>
      <c r="D258" s="95" t="s">
        <v>8</v>
      </c>
      <c r="E258" s="156" t="s">
        <v>9</v>
      </c>
      <c r="F258" s="91">
        <f>1.8-1.3</f>
        <v>0.5</v>
      </c>
      <c r="G258" s="138">
        <v>0.5</v>
      </c>
      <c r="H258" s="138">
        <v>0.3</v>
      </c>
      <c r="I258" s="141">
        <f t="shared" si="26"/>
        <v>60</v>
      </c>
      <c r="J258" s="138">
        <f t="shared" si="27"/>
        <v>-0.2</v>
      </c>
    </row>
    <row r="259" spans="1:10" ht="33.75" customHeight="1">
      <c r="A259" s="102"/>
      <c r="B259" s="119" t="s">
        <v>124</v>
      </c>
      <c r="C259" s="119"/>
      <c r="D259" s="119"/>
      <c r="E259" s="189" t="s">
        <v>125</v>
      </c>
      <c r="F259" s="91">
        <f>F260</f>
        <v>380</v>
      </c>
      <c r="G259" s="91">
        <f aca="true" t="shared" si="34" ref="G259:H263">G260</f>
        <v>380</v>
      </c>
      <c r="H259" s="91">
        <f t="shared" si="34"/>
        <v>380</v>
      </c>
      <c r="I259" s="141">
        <f t="shared" si="26"/>
        <v>100</v>
      </c>
      <c r="J259" s="138">
        <f t="shared" si="27"/>
        <v>0</v>
      </c>
    </row>
    <row r="260" spans="1:10" ht="45">
      <c r="A260" s="102"/>
      <c r="B260" s="119"/>
      <c r="C260" s="98" t="s">
        <v>44</v>
      </c>
      <c r="D260" s="95"/>
      <c r="E260" s="155" t="s">
        <v>323</v>
      </c>
      <c r="F260" s="91">
        <f>F261</f>
        <v>380</v>
      </c>
      <c r="G260" s="91">
        <f t="shared" si="34"/>
        <v>380</v>
      </c>
      <c r="H260" s="91">
        <f t="shared" si="34"/>
        <v>380</v>
      </c>
      <c r="I260" s="141">
        <f t="shared" si="26"/>
        <v>100</v>
      </c>
      <c r="J260" s="138">
        <f t="shared" si="27"/>
        <v>0</v>
      </c>
    </row>
    <row r="261" spans="1:10" ht="45">
      <c r="A261" s="102"/>
      <c r="B261" s="119"/>
      <c r="C261" s="98" t="s">
        <v>45</v>
      </c>
      <c r="D261" s="96"/>
      <c r="E261" s="158" t="s">
        <v>324</v>
      </c>
      <c r="F261" s="91">
        <f>F262</f>
        <v>380</v>
      </c>
      <c r="G261" s="91">
        <f t="shared" si="34"/>
        <v>380</v>
      </c>
      <c r="H261" s="91">
        <f t="shared" si="34"/>
        <v>380</v>
      </c>
      <c r="I261" s="141">
        <f t="shared" si="26"/>
        <v>100</v>
      </c>
      <c r="J261" s="138">
        <f t="shared" si="27"/>
        <v>0</v>
      </c>
    </row>
    <row r="262" spans="1:10" ht="30">
      <c r="A262" s="102"/>
      <c r="B262" s="119"/>
      <c r="C262" s="98" t="s">
        <v>46</v>
      </c>
      <c r="D262" s="96"/>
      <c r="E262" s="155" t="s">
        <v>325</v>
      </c>
      <c r="F262" s="91">
        <f>F263</f>
        <v>380</v>
      </c>
      <c r="G262" s="91">
        <f t="shared" si="34"/>
        <v>380</v>
      </c>
      <c r="H262" s="91">
        <f t="shared" si="34"/>
        <v>380</v>
      </c>
      <c r="I262" s="141">
        <f t="shared" si="26"/>
        <v>100</v>
      </c>
      <c r="J262" s="138">
        <f t="shared" si="27"/>
        <v>0</v>
      </c>
    </row>
    <row r="263" spans="1:10" ht="43.5" customHeight="1">
      <c r="A263" s="102"/>
      <c r="B263" s="119"/>
      <c r="C263" s="98" t="s">
        <v>47</v>
      </c>
      <c r="D263" s="96"/>
      <c r="E263" s="155" t="s">
        <v>326</v>
      </c>
      <c r="F263" s="91">
        <f>F264</f>
        <v>380</v>
      </c>
      <c r="G263" s="91">
        <f t="shared" si="34"/>
        <v>380</v>
      </c>
      <c r="H263" s="91">
        <f t="shared" si="34"/>
        <v>380</v>
      </c>
      <c r="I263" s="141">
        <f t="shared" si="26"/>
        <v>100</v>
      </c>
      <c r="J263" s="138">
        <f t="shared" si="27"/>
        <v>0</v>
      </c>
    </row>
    <row r="264" spans="1:10" ht="45">
      <c r="A264" s="102"/>
      <c r="B264" s="119"/>
      <c r="C264" s="98"/>
      <c r="D264" s="120">
        <v>600</v>
      </c>
      <c r="E264" s="190" t="s">
        <v>20</v>
      </c>
      <c r="F264" s="91">
        <v>380</v>
      </c>
      <c r="G264" s="138">
        <v>380</v>
      </c>
      <c r="H264" s="138">
        <v>380</v>
      </c>
      <c r="I264" s="141">
        <f t="shared" si="26"/>
        <v>100</v>
      </c>
      <c r="J264" s="138">
        <f t="shared" si="27"/>
        <v>0</v>
      </c>
    </row>
    <row r="265" spans="1:10" ht="15.75">
      <c r="A265" s="102"/>
      <c r="B265" s="111" t="s">
        <v>126</v>
      </c>
      <c r="C265" s="99"/>
      <c r="D265" s="99"/>
      <c r="E265" s="164" t="s">
        <v>127</v>
      </c>
      <c r="F265" s="90">
        <f>F275+F284+F290+F302+F266</f>
        <v>19282.4</v>
      </c>
      <c r="G265" s="90">
        <f>G275+G284+G290+G302+G266</f>
        <v>39102.7</v>
      </c>
      <c r="H265" s="90">
        <f>H275+H284+H290+H302+H266</f>
        <v>35153.2</v>
      </c>
      <c r="I265" s="141">
        <f t="shared" si="26"/>
        <v>89.89967444703308</v>
      </c>
      <c r="J265" s="138">
        <f t="shared" si="27"/>
        <v>-3949.5</v>
      </c>
    </row>
    <row r="266" spans="1:10" ht="15.75">
      <c r="A266" s="102"/>
      <c r="B266" s="111" t="s">
        <v>265</v>
      </c>
      <c r="C266" s="99"/>
      <c r="D266" s="99"/>
      <c r="E266" s="164" t="s">
        <v>266</v>
      </c>
      <c r="F266" s="90">
        <f aca="true" t="shared" si="35" ref="F266:H267">F267</f>
        <v>13</v>
      </c>
      <c r="G266" s="90">
        <f t="shared" si="35"/>
        <v>5</v>
      </c>
      <c r="H266" s="90">
        <f t="shared" si="35"/>
        <v>5</v>
      </c>
      <c r="I266" s="141">
        <f t="shared" si="26"/>
        <v>100</v>
      </c>
      <c r="J266" s="138">
        <f t="shared" si="27"/>
        <v>0</v>
      </c>
    </row>
    <row r="267" spans="1:10" ht="45">
      <c r="A267" s="102"/>
      <c r="B267" s="111"/>
      <c r="C267" s="98" t="s">
        <v>267</v>
      </c>
      <c r="D267" s="95"/>
      <c r="E267" s="155" t="s">
        <v>268</v>
      </c>
      <c r="F267" s="90">
        <f t="shared" si="35"/>
        <v>13</v>
      </c>
      <c r="G267" s="90">
        <f t="shared" si="35"/>
        <v>5</v>
      </c>
      <c r="H267" s="90">
        <f t="shared" si="35"/>
        <v>5</v>
      </c>
      <c r="I267" s="141">
        <f t="shared" si="26"/>
        <v>100</v>
      </c>
      <c r="J267" s="138">
        <f t="shared" si="27"/>
        <v>0</v>
      </c>
    </row>
    <row r="268" spans="1:10" ht="60">
      <c r="A268" s="102"/>
      <c r="B268" s="111"/>
      <c r="C268" s="98" t="s">
        <v>327</v>
      </c>
      <c r="D268" s="99"/>
      <c r="E268" s="165" t="s">
        <v>328</v>
      </c>
      <c r="F268" s="90">
        <f>F269+F272</f>
        <v>13</v>
      </c>
      <c r="G268" s="90">
        <f>G269+G272</f>
        <v>5</v>
      </c>
      <c r="H268" s="90">
        <f>H269+H272</f>
        <v>5</v>
      </c>
      <c r="I268" s="141">
        <f t="shared" si="26"/>
        <v>100</v>
      </c>
      <c r="J268" s="138">
        <f t="shared" si="27"/>
        <v>0</v>
      </c>
    </row>
    <row r="269" spans="1:10" ht="45">
      <c r="A269" s="102"/>
      <c r="B269" s="111"/>
      <c r="C269" s="98" t="s">
        <v>329</v>
      </c>
      <c r="D269" s="99"/>
      <c r="E269" s="165" t="s">
        <v>330</v>
      </c>
      <c r="F269" s="90">
        <f aca="true" t="shared" si="36" ref="F269:H270">F270</f>
        <v>9</v>
      </c>
      <c r="G269" s="90">
        <f t="shared" si="36"/>
        <v>5</v>
      </c>
      <c r="H269" s="90">
        <f t="shared" si="36"/>
        <v>5</v>
      </c>
      <c r="I269" s="141">
        <f t="shared" si="26"/>
        <v>100</v>
      </c>
      <c r="J269" s="138">
        <f t="shared" si="27"/>
        <v>0</v>
      </c>
    </row>
    <row r="270" spans="1:10" ht="33.75" customHeight="1">
      <c r="A270" s="102"/>
      <c r="B270" s="111"/>
      <c r="C270" s="98" t="s">
        <v>331</v>
      </c>
      <c r="D270" s="99"/>
      <c r="E270" s="165" t="s">
        <v>332</v>
      </c>
      <c r="F270" s="90">
        <f t="shared" si="36"/>
        <v>9</v>
      </c>
      <c r="G270" s="90">
        <f t="shared" si="36"/>
        <v>5</v>
      </c>
      <c r="H270" s="90">
        <f t="shared" si="36"/>
        <v>5</v>
      </c>
      <c r="I270" s="141">
        <f t="shared" si="26"/>
        <v>100</v>
      </c>
      <c r="J270" s="138">
        <f t="shared" si="27"/>
        <v>0</v>
      </c>
    </row>
    <row r="271" spans="1:10" ht="45">
      <c r="A271" s="102"/>
      <c r="B271" s="111"/>
      <c r="C271" s="98"/>
      <c r="D271" s="99">
        <v>200</v>
      </c>
      <c r="E271" s="150" t="s">
        <v>59</v>
      </c>
      <c r="F271" s="90">
        <v>9</v>
      </c>
      <c r="G271" s="138">
        <v>5</v>
      </c>
      <c r="H271" s="138">
        <v>5</v>
      </c>
      <c r="I271" s="141">
        <f t="shared" si="26"/>
        <v>100</v>
      </c>
      <c r="J271" s="138">
        <f t="shared" si="27"/>
        <v>0</v>
      </c>
    </row>
    <row r="272" spans="1:10" ht="45">
      <c r="A272" s="102"/>
      <c r="B272" s="111"/>
      <c r="C272" s="98" t="s">
        <v>430</v>
      </c>
      <c r="D272" s="99"/>
      <c r="E272" s="165" t="s">
        <v>431</v>
      </c>
      <c r="F272" s="90">
        <f aca="true" t="shared" si="37" ref="F272:H273">F273</f>
        <v>4</v>
      </c>
      <c r="G272" s="90">
        <f t="shared" si="37"/>
        <v>0</v>
      </c>
      <c r="H272" s="90">
        <f t="shared" si="37"/>
        <v>0</v>
      </c>
      <c r="I272" s="141">
        <v>0</v>
      </c>
      <c r="J272" s="138">
        <f t="shared" si="27"/>
        <v>0</v>
      </c>
    </row>
    <row r="273" spans="1:10" ht="30">
      <c r="A273" s="102"/>
      <c r="B273" s="111"/>
      <c r="C273" s="98" t="s">
        <v>432</v>
      </c>
      <c r="D273" s="99"/>
      <c r="E273" s="165" t="s">
        <v>433</v>
      </c>
      <c r="F273" s="90">
        <f t="shared" si="37"/>
        <v>4</v>
      </c>
      <c r="G273" s="90">
        <f t="shared" si="37"/>
        <v>0</v>
      </c>
      <c r="H273" s="90">
        <f t="shared" si="37"/>
        <v>0</v>
      </c>
      <c r="I273" s="141">
        <v>0</v>
      </c>
      <c r="J273" s="138">
        <f t="shared" si="27"/>
        <v>0</v>
      </c>
    </row>
    <row r="274" spans="1:10" ht="32.25" customHeight="1">
      <c r="A274" s="102"/>
      <c r="B274" s="111"/>
      <c r="C274" s="98"/>
      <c r="D274" s="99">
        <v>200</v>
      </c>
      <c r="E274" s="150" t="s">
        <v>59</v>
      </c>
      <c r="F274" s="90">
        <v>4</v>
      </c>
      <c r="G274" s="138">
        <v>0</v>
      </c>
      <c r="H274" s="138">
        <v>0</v>
      </c>
      <c r="I274" s="141">
        <v>0</v>
      </c>
      <c r="J274" s="138">
        <f t="shared" si="27"/>
        <v>0</v>
      </c>
    </row>
    <row r="275" spans="1:10" ht="15.75">
      <c r="A275" s="102"/>
      <c r="B275" s="111" t="s">
        <v>128</v>
      </c>
      <c r="C275" s="99"/>
      <c r="D275" s="99"/>
      <c r="E275" s="185" t="s">
        <v>129</v>
      </c>
      <c r="F275" s="90">
        <f aca="true" t="shared" si="38" ref="F275:H276">F276</f>
        <v>25</v>
      </c>
      <c r="G275" s="90">
        <f t="shared" si="38"/>
        <v>3</v>
      </c>
      <c r="H275" s="90">
        <f t="shared" si="38"/>
        <v>3</v>
      </c>
      <c r="I275" s="141">
        <f t="shared" si="26"/>
        <v>100</v>
      </c>
      <c r="J275" s="138">
        <f t="shared" si="27"/>
        <v>0</v>
      </c>
    </row>
    <row r="276" spans="1:10" ht="60">
      <c r="A276" s="102"/>
      <c r="B276" s="111"/>
      <c r="C276" s="98" t="s">
        <v>36</v>
      </c>
      <c r="D276" s="120"/>
      <c r="E276" s="153" t="s">
        <v>333</v>
      </c>
      <c r="F276" s="91">
        <f t="shared" si="38"/>
        <v>25</v>
      </c>
      <c r="G276" s="91">
        <f t="shared" si="38"/>
        <v>3</v>
      </c>
      <c r="H276" s="91">
        <f t="shared" si="38"/>
        <v>3</v>
      </c>
      <c r="I276" s="141">
        <f t="shared" si="26"/>
        <v>100</v>
      </c>
      <c r="J276" s="138">
        <f t="shared" si="27"/>
        <v>0</v>
      </c>
    </row>
    <row r="277" spans="1:10" ht="45">
      <c r="A277" s="102"/>
      <c r="B277" s="111"/>
      <c r="C277" s="98" t="s">
        <v>77</v>
      </c>
      <c r="D277" s="120"/>
      <c r="E277" s="155" t="s">
        <v>334</v>
      </c>
      <c r="F277" s="91">
        <f>F278+F281</f>
        <v>25</v>
      </c>
      <c r="G277" s="91">
        <f>G278+G281</f>
        <v>3</v>
      </c>
      <c r="H277" s="91">
        <f>H278+H281</f>
        <v>3</v>
      </c>
      <c r="I277" s="141">
        <f t="shared" si="26"/>
        <v>100</v>
      </c>
      <c r="J277" s="138">
        <f t="shared" si="27"/>
        <v>0</v>
      </c>
    </row>
    <row r="278" spans="1:10" ht="61.5" customHeight="1">
      <c r="A278" s="102"/>
      <c r="B278" s="102"/>
      <c r="C278" s="98" t="s">
        <v>78</v>
      </c>
      <c r="D278" s="120"/>
      <c r="E278" s="156" t="s">
        <v>335</v>
      </c>
      <c r="F278" s="91">
        <f aca="true" t="shared" si="39" ref="F278:H279">F279</f>
        <v>15</v>
      </c>
      <c r="G278" s="91">
        <f t="shared" si="39"/>
        <v>3</v>
      </c>
      <c r="H278" s="91">
        <f t="shared" si="39"/>
        <v>3</v>
      </c>
      <c r="I278" s="141">
        <f t="shared" si="26"/>
        <v>100</v>
      </c>
      <c r="J278" s="138">
        <f t="shared" si="27"/>
        <v>0</v>
      </c>
    </row>
    <row r="279" spans="1:10" ht="30">
      <c r="A279" s="102"/>
      <c r="B279" s="102"/>
      <c r="C279" s="98" t="s">
        <v>79</v>
      </c>
      <c r="D279" s="120"/>
      <c r="E279" s="156" t="s">
        <v>336</v>
      </c>
      <c r="F279" s="91">
        <f t="shared" si="39"/>
        <v>15</v>
      </c>
      <c r="G279" s="91">
        <f t="shared" si="39"/>
        <v>3</v>
      </c>
      <c r="H279" s="91">
        <f t="shared" si="39"/>
        <v>3</v>
      </c>
      <c r="I279" s="141">
        <f t="shared" si="26"/>
        <v>100</v>
      </c>
      <c r="J279" s="138">
        <f t="shared" si="27"/>
        <v>0</v>
      </c>
    </row>
    <row r="280" spans="1:10" ht="33" customHeight="1">
      <c r="A280" s="102"/>
      <c r="B280" s="102"/>
      <c r="C280" s="98"/>
      <c r="D280" s="120">
        <v>200</v>
      </c>
      <c r="E280" s="150" t="s">
        <v>59</v>
      </c>
      <c r="F280" s="91">
        <v>15</v>
      </c>
      <c r="G280" s="138">
        <v>3</v>
      </c>
      <c r="H280" s="138">
        <v>3</v>
      </c>
      <c r="I280" s="141">
        <f t="shared" si="26"/>
        <v>100</v>
      </c>
      <c r="J280" s="138">
        <f t="shared" si="27"/>
        <v>0</v>
      </c>
    </row>
    <row r="281" spans="1:10" ht="75">
      <c r="A281" s="102"/>
      <c r="B281" s="102"/>
      <c r="C281" s="98" t="s">
        <v>434</v>
      </c>
      <c r="D281" s="120"/>
      <c r="E281" s="156" t="s">
        <v>435</v>
      </c>
      <c r="F281" s="91">
        <f aca="true" t="shared" si="40" ref="F281:H282">F282</f>
        <v>10</v>
      </c>
      <c r="G281" s="91">
        <f t="shared" si="40"/>
        <v>0</v>
      </c>
      <c r="H281" s="91">
        <f t="shared" si="40"/>
        <v>0</v>
      </c>
      <c r="I281" s="141">
        <v>0</v>
      </c>
      <c r="J281" s="138">
        <f t="shared" si="27"/>
        <v>0</v>
      </c>
    </row>
    <row r="282" spans="1:10" ht="15.75">
      <c r="A282" s="102"/>
      <c r="B282" s="102"/>
      <c r="C282" s="98" t="s">
        <v>436</v>
      </c>
      <c r="D282" s="120"/>
      <c r="E282" s="150" t="s">
        <v>437</v>
      </c>
      <c r="F282" s="91">
        <f t="shared" si="40"/>
        <v>10</v>
      </c>
      <c r="G282" s="91">
        <f t="shared" si="40"/>
        <v>0</v>
      </c>
      <c r="H282" s="91">
        <f t="shared" si="40"/>
        <v>0</v>
      </c>
      <c r="I282" s="141">
        <v>0</v>
      </c>
      <c r="J282" s="138">
        <f t="shared" si="27"/>
        <v>0</v>
      </c>
    </row>
    <row r="283" spans="1:10" ht="45">
      <c r="A283" s="102"/>
      <c r="B283" s="102"/>
      <c r="C283" s="98"/>
      <c r="D283" s="120">
        <v>200</v>
      </c>
      <c r="E283" s="150" t="s">
        <v>59</v>
      </c>
      <c r="F283" s="91">
        <v>10</v>
      </c>
      <c r="G283" s="138">
        <v>0</v>
      </c>
      <c r="H283" s="138">
        <v>0</v>
      </c>
      <c r="I283" s="141">
        <v>0</v>
      </c>
      <c r="J283" s="138">
        <f t="shared" si="27"/>
        <v>0</v>
      </c>
    </row>
    <row r="284" spans="1:10" ht="15.75">
      <c r="A284" s="102"/>
      <c r="B284" s="111" t="s">
        <v>130</v>
      </c>
      <c r="C284" s="98"/>
      <c r="D284" s="120"/>
      <c r="E284" s="162" t="s">
        <v>135</v>
      </c>
      <c r="F284" s="91">
        <f>F285</f>
        <v>4714.8</v>
      </c>
      <c r="G284" s="91">
        <f aca="true" t="shared" si="41" ref="G284:H288">G285</f>
        <v>3628.2</v>
      </c>
      <c r="H284" s="91">
        <f t="shared" si="41"/>
        <v>3628.2</v>
      </c>
      <c r="I284" s="141">
        <f t="shared" si="26"/>
        <v>100</v>
      </c>
      <c r="J284" s="138">
        <f t="shared" si="27"/>
        <v>0</v>
      </c>
    </row>
    <row r="285" spans="1:10" ht="48.75" customHeight="1">
      <c r="A285" s="102"/>
      <c r="B285" s="111"/>
      <c r="C285" s="103" t="s">
        <v>235</v>
      </c>
      <c r="D285" s="120"/>
      <c r="E285" s="162" t="s">
        <v>337</v>
      </c>
      <c r="F285" s="91">
        <f>F286</f>
        <v>4714.8</v>
      </c>
      <c r="G285" s="91">
        <f t="shared" si="41"/>
        <v>3628.2</v>
      </c>
      <c r="H285" s="91">
        <f t="shared" si="41"/>
        <v>3628.2</v>
      </c>
      <c r="I285" s="141">
        <f t="shared" si="26"/>
        <v>100</v>
      </c>
      <c r="J285" s="138">
        <f t="shared" si="27"/>
        <v>0</v>
      </c>
    </row>
    <row r="286" spans="1:10" ht="45">
      <c r="A286" s="102"/>
      <c r="B286" s="111"/>
      <c r="C286" s="103" t="s">
        <v>243</v>
      </c>
      <c r="D286" s="120"/>
      <c r="E286" s="162" t="s">
        <v>338</v>
      </c>
      <c r="F286" s="91">
        <f>F287</f>
        <v>4714.8</v>
      </c>
      <c r="G286" s="91">
        <f t="shared" si="41"/>
        <v>3628.2</v>
      </c>
      <c r="H286" s="91">
        <f t="shared" si="41"/>
        <v>3628.2</v>
      </c>
      <c r="I286" s="141">
        <f t="shared" si="26"/>
        <v>100</v>
      </c>
      <c r="J286" s="138">
        <f t="shared" si="27"/>
        <v>0</v>
      </c>
    </row>
    <row r="287" spans="1:10" ht="75">
      <c r="A287" s="102"/>
      <c r="B287" s="111"/>
      <c r="C287" s="103" t="s">
        <v>244</v>
      </c>
      <c r="D287" s="120"/>
      <c r="E287" s="162" t="s">
        <v>438</v>
      </c>
      <c r="F287" s="91">
        <f>F288</f>
        <v>4714.8</v>
      </c>
      <c r="G287" s="91">
        <f t="shared" si="41"/>
        <v>3628.2</v>
      </c>
      <c r="H287" s="91">
        <f t="shared" si="41"/>
        <v>3628.2</v>
      </c>
      <c r="I287" s="141">
        <f aca="true" t="shared" si="42" ref="I287:I359">H287/G287*100</f>
        <v>100</v>
      </c>
      <c r="J287" s="138">
        <f aca="true" t="shared" si="43" ref="J287:J359">H287-G287</f>
        <v>0</v>
      </c>
    </row>
    <row r="288" spans="1:10" ht="75">
      <c r="A288" s="102"/>
      <c r="B288" s="111"/>
      <c r="C288" s="103" t="s">
        <v>245</v>
      </c>
      <c r="D288" s="120"/>
      <c r="E288" s="162" t="s">
        <v>439</v>
      </c>
      <c r="F288" s="91">
        <f>F289</f>
        <v>4714.8</v>
      </c>
      <c r="G288" s="91">
        <f t="shared" si="41"/>
        <v>3628.2</v>
      </c>
      <c r="H288" s="91">
        <f t="shared" si="41"/>
        <v>3628.2</v>
      </c>
      <c r="I288" s="141">
        <f t="shared" si="42"/>
        <v>100</v>
      </c>
      <c r="J288" s="138">
        <f t="shared" si="43"/>
        <v>0</v>
      </c>
    </row>
    <row r="289" spans="1:10" ht="33.75" customHeight="1">
      <c r="A289" s="102"/>
      <c r="B289" s="111"/>
      <c r="C289" s="103"/>
      <c r="D289" s="120">
        <v>200</v>
      </c>
      <c r="E289" s="150" t="s">
        <v>59</v>
      </c>
      <c r="F289" s="91">
        <v>4714.8</v>
      </c>
      <c r="G289" s="138">
        <v>3628.2</v>
      </c>
      <c r="H289" s="138">
        <v>3628.2</v>
      </c>
      <c r="I289" s="141">
        <f t="shared" si="42"/>
        <v>100</v>
      </c>
      <c r="J289" s="138">
        <f t="shared" si="43"/>
        <v>0</v>
      </c>
    </row>
    <row r="290" spans="1:10" ht="15.75">
      <c r="A290" s="102"/>
      <c r="B290" s="111" t="s">
        <v>131</v>
      </c>
      <c r="C290" s="98"/>
      <c r="D290" s="120"/>
      <c r="E290" s="156" t="s">
        <v>134</v>
      </c>
      <c r="F290" s="91">
        <f>F291</f>
        <v>14379.6</v>
      </c>
      <c r="G290" s="91">
        <f aca="true" t="shared" si="44" ref="G290:H292">G291</f>
        <v>35411.5</v>
      </c>
      <c r="H290" s="91">
        <f t="shared" si="44"/>
        <v>31462</v>
      </c>
      <c r="I290" s="141">
        <f t="shared" si="42"/>
        <v>88.84684353952812</v>
      </c>
      <c r="J290" s="138">
        <f t="shared" si="43"/>
        <v>-3949.5</v>
      </c>
    </row>
    <row r="291" spans="1:10" ht="46.5" customHeight="1">
      <c r="A291" s="102"/>
      <c r="B291" s="111"/>
      <c r="C291" s="103" t="s">
        <v>235</v>
      </c>
      <c r="D291" s="120"/>
      <c r="E291" s="162" t="s">
        <v>337</v>
      </c>
      <c r="F291" s="91">
        <f>F292</f>
        <v>14379.6</v>
      </c>
      <c r="G291" s="91">
        <f t="shared" si="44"/>
        <v>35411.5</v>
      </c>
      <c r="H291" s="91">
        <f t="shared" si="44"/>
        <v>31462</v>
      </c>
      <c r="I291" s="141">
        <f t="shared" si="42"/>
        <v>88.84684353952812</v>
      </c>
      <c r="J291" s="138">
        <f t="shared" si="43"/>
        <v>-3949.5</v>
      </c>
    </row>
    <row r="292" spans="1:10" ht="45">
      <c r="A292" s="102"/>
      <c r="B292" s="111"/>
      <c r="C292" s="103" t="s">
        <v>243</v>
      </c>
      <c r="D292" s="120"/>
      <c r="E292" s="162" t="s">
        <v>338</v>
      </c>
      <c r="F292" s="91">
        <f>F293</f>
        <v>14379.6</v>
      </c>
      <c r="G292" s="91">
        <f t="shared" si="44"/>
        <v>35411.5</v>
      </c>
      <c r="H292" s="91">
        <f t="shared" si="44"/>
        <v>31462</v>
      </c>
      <c r="I292" s="141">
        <f t="shared" si="42"/>
        <v>88.84684353952812</v>
      </c>
      <c r="J292" s="138">
        <f t="shared" si="43"/>
        <v>-3949.5</v>
      </c>
    </row>
    <row r="293" spans="1:10" ht="45">
      <c r="A293" s="102"/>
      <c r="B293" s="102"/>
      <c r="C293" s="103" t="s">
        <v>246</v>
      </c>
      <c r="D293" s="98"/>
      <c r="E293" s="173" t="s">
        <v>339</v>
      </c>
      <c r="F293" s="91">
        <f>F294+F296+F298</f>
        <v>14379.6</v>
      </c>
      <c r="G293" s="91">
        <f>G294+G296+G298+G300</f>
        <v>35411.5</v>
      </c>
      <c r="H293" s="91">
        <f>H294+H296+H298+H300</f>
        <v>31462</v>
      </c>
      <c r="I293" s="141">
        <f t="shared" si="42"/>
        <v>88.84684353952812</v>
      </c>
      <c r="J293" s="138">
        <f t="shared" si="43"/>
        <v>-3949.5</v>
      </c>
    </row>
    <row r="294" spans="1:10" ht="30">
      <c r="A294" s="102"/>
      <c r="B294" s="102"/>
      <c r="C294" s="103" t="s">
        <v>247</v>
      </c>
      <c r="D294" s="95"/>
      <c r="E294" s="162" t="s">
        <v>233</v>
      </c>
      <c r="F294" s="91">
        <f>F295</f>
        <v>11000</v>
      </c>
      <c r="G294" s="91">
        <f>G295</f>
        <v>11687</v>
      </c>
      <c r="H294" s="91">
        <f>H295</f>
        <v>11687</v>
      </c>
      <c r="I294" s="141">
        <f t="shared" si="42"/>
        <v>100</v>
      </c>
      <c r="J294" s="138">
        <f t="shared" si="43"/>
        <v>0</v>
      </c>
    </row>
    <row r="295" spans="1:10" ht="45">
      <c r="A295" s="102"/>
      <c r="B295" s="102"/>
      <c r="C295" s="103"/>
      <c r="D295" s="119" t="s">
        <v>1</v>
      </c>
      <c r="E295" s="150" t="s">
        <v>59</v>
      </c>
      <c r="F295" s="91">
        <v>11000</v>
      </c>
      <c r="G295" s="138">
        <v>11687</v>
      </c>
      <c r="H295" s="138">
        <v>11687</v>
      </c>
      <c r="I295" s="141">
        <f t="shared" si="42"/>
        <v>100</v>
      </c>
      <c r="J295" s="138">
        <f t="shared" si="43"/>
        <v>0</v>
      </c>
    </row>
    <row r="296" spans="1:10" ht="30">
      <c r="A296" s="102"/>
      <c r="B296" s="102"/>
      <c r="C296" s="103" t="s">
        <v>440</v>
      </c>
      <c r="D296" s="95"/>
      <c r="E296" s="156" t="s">
        <v>441</v>
      </c>
      <c r="F296" s="91">
        <f>F297</f>
        <v>1058.7</v>
      </c>
      <c r="G296" s="91">
        <f>G297</f>
        <v>0</v>
      </c>
      <c r="H296" s="91">
        <f>H297</f>
        <v>0</v>
      </c>
      <c r="I296" s="141">
        <v>0</v>
      </c>
      <c r="J296" s="138">
        <f t="shared" si="43"/>
        <v>0</v>
      </c>
    </row>
    <row r="297" spans="1:10" ht="45">
      <c r="A297" s="102"/>
      <c r="B297" s="102"/>
      <c r="C297" s="96"/>
      <c r="D297" s="119" t="s">
        <v>1</v>
      </c>
      <c r="E297" s="150" t="s">
        <v>59</v>
      </c>
      <c r="F297" s="91">
        <f>501.5+557.2</f>
        <v>1058.7</v>
      </c>
      <c r="G297" s="137">
        <v>0</v>
      </c>
      <c r="H297" s="137">
        <v>0</v>
      </c>
      <c r="I297" s="141">
        <v>0</v>
      </c>
      <c r="J297" s="138">
        <f t="shared" si="43"/>
        <v>0</v>
      </c>
    </row>
    <row r="298" spans="1:10" ht="45.75" customHeight="1">
      <c r="A298" s="102"/>
      <c r="B298" s="102"/>
      <c r="C298" s="103" t="s">
        <v>248</v>
      </c>
      <c r="D298" s="119"/>
      <c r="E298" s="156" t="s">
        <v>234</v>
      </c>
      <c r="F298" s="91">
        <f>F299</f>
        <v>2320.8999999999996</v>
      </c>
      <c r="G298" s="91">
        <f>G299</f>
        <v>1633.9</v>
      </c>
      <c r="H298" s="91">
        <f>H299</f>
        <v>1633.9</v>
      </c>
      <c r="I298" s="141">
        <f t="shared" si="42"/>
        <v>100</v>
      </c>
      <c r="J298" s="138">
        <f t="shared" si="43"/>
        <v>0</v>
      </c>
    </row>
    <row r="299" spans="1:10" ht="45">
      <c r="A299" s="102"/>
      <c r="B299" s="102"/>
      <c r="C299" s="96"/>
      <c r="D299" s="119" t="s">
        <v>1</v>
      </c>
      <c r="E299" s="150" t="s">
        <v>59</v>
      </c>
      <c r="F299" s="91">
        <f>2878.1-557.2</f>
        <v>2320.8999999999996</v>
      </c>
      <c r="G299" s="137">
        <v>1633.9</v>
      </c>
      <c r="H299" s="137">
        <v>1633.9</v>
      </c>
      <c r="I299" s="141">
        <f t="shared" si="42"/>
        <v>100</v>
      </c>
      <c r="J299" s="138">
        <f t="shared" si="43"/>
        <v>0</v>
      </c>
    </row>
    <row r="300" spans="1:10" ht="75">
      <c r="A300" s="102"/>
      <c r="B300" s="102"/>
      <c r="C300" s="118" t="s">
        <v>379</v>
      </c>
      <c r="D300" s="118"/>
      <c r="E300" s="150" t="s">
        <v>380</v>
      </c>
      <c r="F300" s="91" t="s">
        <v>264</v>
      </c>
      <c r="G300" s="137">
        <f>G301</f>
        <v>22090.6</v>
      </c>
      <c r="H300" s="137">
        <f>H301</f>
        <v>18141.1</v>
      </c>
      <c r="I300" s="141">
        <f t="shared" si="42"/>
        <v>82.12135478438792</v>
      </c>
      <c r="J300" s="138">
        <f t="shared" si="43"/>
        <v>-3949.5</v>
      </c>
    </row>
    <row r="301" spans="1:10" ht="45">
      <c r="A301" s="102"/>
      <c r="B301" s="102"/>
      <c r="C301" s="118"/>
      <c r="D301" s="118" t="s">
        <v>1</v>
      </c>
      <c r="E301" s="150" t="s">
        <v>59</v>
      </c>
      <c r="F301" s="91" t="s">
        <v>264</v>
      </c>
      <c r="G301" s="137">
        <v>22090.6</v>
      </c>
      <c r="H301" s="137">
        <v>18141.1</v>
      </c>
      <c r="I301" s="141">
        <f t="shared" si="42"/>
        <v>82.12135478438792</v>
      </c>
      <c r="J301" s="138">
        <f t="shared" si="43"/>
        <v>-3949.5</v>
      </c>
    </row>
    <row r="302" spans="1:10" ht="30">
      <c r="A302" s="102"/>
      <c r="B302" s="119" t="s">
        <v>132</v>
      </c>
      <c r="C302" s="119"/>
      <c r="D302" s="119"/>
      <c r="E302" s="183" t="s">
        <v>133</v>
      </c>
      <c r="F302" s="91">
        <f>F303</f>
        <v>150</v>
      </c>
      <c r="G302" s="91">
        <f>G303</f>
        <v>55</v>
      </c>
      <c r="H302" s="91">
        <f>H303</f>
        <v>55</v>
      </c>
      <c r="I302" s="141">
        <f t="shared" si="42"/>
        <v>100</v>
      </c>
      <c r="J302" s="138">
        <f t="shared" si="43"/>
        <v>0</v>
      </c>
    </row>
    <row r="303" spans="1:10" ht="60">
      <c r="A303" s="102"/>
      <c r="B303" s="102"/>
      <c r="C303" s="98" t="s">
        <v>37</v>
      </c>
      <c r="D303" s="98"/>
      <c r="E303" s="155" t="s">
        <v>340</v>
      </c>
      <c r="F303" s="91">
        <f>F304+F319+F315</f>
        <v>150</v>
      </c>
      <c r="G303" s="91">
        <f>G304+G319+G315</f>
        <v>55</v>
      </c>
      <c r="H303" s="91">
        <f>H304+H319+H315</f>
        <v>55</v>
      </c>
      <c r="I303" s="141">
        <f t="shared" si="42"/>
        <v>100</v>
      </c>
      <c r="J303" s="138">
        <f t="shared" si="43"/>
        <v>0</v>
      </c>
    </row>
    <row r="304" spans="1:10" ht="45">
      <c r="A304" s="102"/>
      <c r="B304" s="102"/>
      <c r="C304" s="98" t="s">
        <v>38</v>
      </c>
      <c r="D304" s="98"/>
      <c r="E304" s="155" t="s">
        <v>341</v>
      </c>
      <c r="F304" s="91">
        <f>F305+F310</f>
        <v>85</v>
      </c>
      <c r="G304" s="91">
        <f>G305+G310</f>
        <v>45</v>
      </c>
      <c r="H304" s="91">
        <f>H305+H310</f>
        <v>45</v>
      </c>
      <c r="I304" s="141">
        <f t="shared" si="42"/>
        <v>100</v>
      </c>
      <c r="J304" s="138">
        <f t="shared" si="43"/>
        <v>0</v>
      </c>
    </row>
    <row r="305" spans="1:10" ht="45">
      <c r="A305" s="102"/>
      <c r="B305" s="102"/>
      <c r="C305" s="98" t="s">
        <v>40</v>
      </c>
      <c r="D305" s="98"/>
      <c r="E305" s="157" t="s">
        <v>342</v>
      </c>
      <c r="F305" s="91">
        <f>F306+F308</f>
        <v>65</v>
      </c>
      <c r="G305" s="91">
        <f>G306+G308</f>
        <v>45</v>
      </c>
      <c r="H305" s="91">
        <f>H306+H308</f>
        <v>45</v>
      </c>
      <c r="I305" s="141">
        <f t="shared" si="42"/>
        <v>100</v>
      </c>
      <c r="J305" s="138">
        <f t="shared" si="43"/>
        <v>0</v>
      </c>
    </row>
    <row r="306" spans="1:10" ht="30">
      <c r="A306" s="102"/>
      <c r="B306" s="102"/>
      <c r="C306" s="98" t="s">
        <v>39</v>
      </c>
      <c r="D306" s="98"/>
      <c r="E306" s="153" t="s">
        <v>343</v>
      </c>
      <c r="F306" s="91">
        <f>F307</f>
        <v>45</v>
      </c>
      <c r="G306" s="91">
        <f>G307</f>
        <v>45</v>
      </c>
      <c r="H306" s="91">
        <f>H307</f>
        <v>45</v>
      </c>
      <c r="I306" s="141">
        <f t="shared" si="42"/>
        <v>100</v>
      </c>
      <c r="J306" s="138">
        <f t="shared" si="43"/>
        <v>0</v>
      </c>
    </row>
    <row r="307" spans="1:10" ht="45">
      <c r="A307" s="102"/>
      <c r="B307" s="102"/>
      <c r="C307" s="98"/>
      <c r="D307" s="120">
        <v>200</v>
      </c>
      <c r="E307" s="150" t="s">
        <v>59</v>
      </c>
      <c r="F307" s="91">
        <v>45</v>
      </c>
      <c r="G307" s="137">
        <v>45</v>
      </c>
      <c r="H307" s="137">
        <v>45</v>
      </c>
      <c r="I307" s="141">
        <f t="shared" si="42"/>
        <v>100</v>
      </c>
      <c r="J307" s="138">
        <f t="shared" si="43"/>
        <v>0</v>
      </c>
    </row>
    <row r="308" spans="1:10" ht="90">
      <c r="A308" s="102"/>
      <c r="B308" s="102"/>
      <c r="C308" s="98" t="s">
        <v>41</v>
      </c>
      <c r="D308" s="120"/>
      <c r="E308" s="156" t="s">
        <v>442</v>
      </c>
      <c r="F308" s="91">
        <f>F309</f>
        <v>20</v>
      </c>
      <c r="G308" s="91">
        <f>G309</f>
        <v>0</v>
      </c>
      <c r="H308" s="91">
        <f>H309</f>
        <v>0</v>
      </c>
      <c r="I308" s="141">
        <v>0</v>
      </c>
      <c r="J308" s="138">
        <f t="shared" si="43"/>
        <v>0</v>
      </c>
    </row>
    <row r="309" spans="1:10" ht="45">
      <c r="A309" s="102"/>
      <c r="B309" s="102"/>
      <c r="C309" s="98"/>
      <c r="D309" s="120">
        <v>200</v>
      </c>
      <c r="E309" s="150" t="s">
        <v>59</v>
      </c>
      <c r="F309" s="91">
        <v>20</v>
      </c>
      <c r="G309" s="138">
        <v>0</v>
      </c>
      <c r="H309" s="138">
        <v>0</v>
      </c>
      <c r="I309" s="141">
        <v>0</v>
      </c>
      <c r="J309" s="138">
        <f t="shared" si="43"/>
        <v>0</v>
      </c>
    </row>
    <row r="310" spans="1:10" ht="30" customHeight="1">
      <c r="A310" s="102"/>
      <c r="B310" s="102"/>
      <c r="C310" s="98" t="s">
        <v>344</v>
      </c>
      <c r="D310" s="98"/>
      <c r="E310" s="155" t="s">
        <v>443</v>
      </c>
      <c r="F310" s="91">
        <f>F311+F313</f>
        <v>20</v>
      </c>
      <c r="G310" s="91">
        <f>G311+G313</f>
        <v>0</v>
      </c>
      <c r="H310" s="91">
        <f>H311+H313</f>
        <v>0</v>
      </c>
      <c r="I310" s="141">
        <v>0</v>
      </c>
      <c r="J310" s="138">
        <f t="shared" si="43"/>
        <v>0</v>
      </c>
    </row>
    <row r="311" spans="1:10" ht="45">
      <c r="A311" s="102"/>
      <c r="B311" s="102"/>
      <c r="C311" s="98" t="s">
        <v>345</v>
      </c>
      <c r="D311" s="98"/>
      <c r="E311" s="155" t="s">
        <v>346</v>
      </c>
      <c r="F311" s="91">
        <f>F312</f>
        <v>10</v>
      </c>
      <c r="G311" s="91">
        <f>G312</f>
        <v>0</v>
      </c>
      <c r="H311" s="91">
        <f>H312</f>
        <v>0</v>
      </c>
      <c r="I311" s="141">
        <v>0</v>
      </c>
      <c r="J311" s="138">
        <f t="shared" si="43"/>
        <v>0</v>
      </c>
    </row>
    <row r="312" spans="1:10" ht="45">
      <c r="A312" s="102"/>
      <c r="B312" s="102"/>
      <c r="C312" s="98"/>
      <c r="D312" s="120">
        <v>200</v>
      </c>
      <c r="E312" s="150" t="s">
        <v>59</v>
      </c>
      <c r="F312" s="91">
        <v>10</v>
      </c>
      <c r="G312" s="137">
        <v>0</v>
      </c>
      <c r="H312" s="137">
        <v>0</v>
      </c>
      <c r="I312" s="141">
        <v>0</v>
      </c>
      <c r="J312" s="138">
        <f t="shared" si="43"/>
        <v>0</v>
      </c>
    </row>
    <row r="313" spans="1:10" ht="30">
      <c r="A313" s="102"/>
      <c r="B313" s="102"/>
      <c r="C313" s="98" t="s">
        <v>444</v>
      </c>
      <c r="D313" s="120"/>
      <c r="E313" s="155" t="s">
        <v>445</v>
      </c>
      <c r="F313" s="91">
        <f>F314</f>
        <v>10</v>
      </c>
      <c r="G313" s="91">
        <f>G314</f>
        <v>0</v>
      </c>
      <c r="H313" s="91">
        <f>H314</f>
        <v>0</v>
      </c>
      <c r="I313" s="141">
        <v>0</v>
      </c>
      <c r="J313" s="138">
        <f t="shared" si="43"/>
        <v>0</v>
      </c>
    </row>
    <row r="314" spans="1:10" ht="45">
      <c r="A314" s="102"/>
      <c r="B314" s="102"/>
      <c r="C314" s="98"/>
      <c r="D314" s="120">
        <v>200</v>
      </c>
      <c r="E314" s="150" t="s">
        <v>59</v>
      </c>
      <c r="F314" s="91">
        <v>10</v>
      </c>
      <c r="G314" s="138">
        <v>0</v>
      </c>
      <c r="H314" s="138">
        <v>0</v>
      </c>
      <c r="I314" s="141">
        <v>0</v>
      </c>
      <c r="J314" s="138">
        <f t="shared" si="43"/>
        <v>0</v>
      </c>
    </row>
    <row r="315" spans="1:10" ht="45">
      <c r="A315" s="102"/>
      <c r="B315" s="102"/>
      <c r="C315" s="98" t="s">
        <v>42</v>
      </c>
      <c r="D315" s="120"/>
      <c r="E315" s="150" t="s">
        <v>347</v>
      </c>
      <c r="F315" s="91">
        <f>F316</f>
        <v>45</v>
      </c>
      <c r="G315" s="91">
        <f aca="true" t="shared" si="45" ref="G315:H317">G316</f>
        <v>0</v>
      </c>
      <c r="H315" s="91">
        <f t="shared" si="45"/>
        <v>0</v>
      </c>
      <c r="I315" s="141">
        <v>0</v>
      </c>
      <c r="J315" s="138">
        <f t="shared" si="43"/>
        <v>0</v>
      </c>
    </row>
    <row r="316" spans="1:10" ht="75">
      <c r="A316" s="102"/>
      <c r="B316" s="102"/>
      <c r="C316" s="98" t="s">
        <v>43</v>
      </c>
      <c r="D316" s="120"/>
      <c r="E316" s="150" t="s">
        <v>348</v>
      </c>
      <c r="F316" s="91">
        <f>F317</f>
        <v>45</v>
      </c>
      <c r="G316" s="91">
        <f t="shared" si="45"/>
        <v>0</v>
      </c>
      <c r="H316" s="91">
        <f t="shared" si="45"/>
        <v>0</v>
      </c>
      <c r="I316" s="141">
        <v>0</v>
      </c>
      <c r="J316" s="138">
        <f t="shared" si="43"/>
        <v>0</v>
      </c>
    </row>
    <row r="317" spans="1:10" ht="105">
      <c r="A317" s="102"/>
      <c r="B317" s="102"/>
      <c r="C317" s="98" t="s">
        <v>349</v>
      </c>
      <c r="D317" s="120"/>
      <c r="E317" s="150" t="s">
        <v>446</v>
      </c>
      <c r="F317" s="91">
        <f>F318</f>
        <v>45</v>
      </c>
      <c r="G317" s="91">
        <f t="shared" si="45"/>
        <v>0</v>
      </c>
      <c r="H317" s="91">
        <f t="shared" si="45"/>
        <v>0</v>
      </c>
      <c r="I317" s="141">
        <v>0</v>
      </c>
      <c r="J317" s="138">
        <f t="shared" si="43"/>
        <v>0</v>
      </c>
    </row>
    <row r="318" spans="1:10" ht="45">
      <c r="A318" s="102"/>
      <c r="B318" s="102"/>
      <c r="C318" s="98"/>
      <c r="D318" s="120">
        <v>200</v>
      </c>
      <c r="E318" s="150" t="s">
        <v>59</v>
      </c>
      <c r="F318" s="91">
        <v>45</v>
      </c>
      <c r="G318" s="138">
        <v>0</v>
      </c>
      <c r="H318" s="138">
        <v>0</v>
      </c>
      <c r="I318" s="141">
        <v>0</v>
      </c>
      <c r="J318" s="138">
        <f t="shared" si="43"/>
        <v>0</v>
      </c>
    </row>
    <row r="319" spans="1:10" ht="45">
      <c r="A319" s="102"/>
      <c r="B319" s="102"/>
      <c r="C319" s="98" t="s">
        <v>350</v>
      </c>
      <c r="D319" s="120"/>
      <c r="E319" s="150" t="s">
        <v>351</v>
      </c>
      <c r="F319" s="91">
        <f>F320</f>
        <v>20</v>
      </c>
      <c r="G319" s="91">
        <f>G320</f>
        <v>10</v>
      </c>
      <c r="H319" s="91">
        <f>H320</f>
        <v>10</v>
      </c>
      <c r="I319" s="141">
        <f t="shared" si="42"/>
        <v>100</v>
      </c>
      <c r="J319" s="138">
        <f t="shared" si="43"/>
        <v>0</v>
      </c>
    </row>
    <row r="320" spans="1:10" ht="60">
      <c r="A320" s="102"/>
      <c r="B320" s="102"/>
      <c r="C320" s="98" t="s">
        <v>352</v>
      </c>
      <c r="D320" s="120"/>
      <c r="E320" s="150" t="s">
        <v>353</v>
      </c>
      <c r="F320" s="91">
        <f>F321+F323</f>
        <v>20</v>
      </c>
      <c r="G320" s="91">
        <f>G321+G323</f>
        <v>10</v>
      </c>
      <c r="H320" s="91">
        <f>H321+H323</f>
        <v>10</v>
      </c>
      <c r="I320" s="141">
        <f t="shared" si="42"/>
        <v>100</v>
      </c>
      <c r="J320" s="138">
        <f t="shared" si="43"/>
        <v>0</v>
      </c>
    </row>
    <row r="321" spans="1:10" ht="30">
      <c r="A321" s="102"/>
      <c r="B321" s="102"/>
      <c r="C321" s="98" t="s">
        <v>354</v>
      </c>
      <c r="D321" s="120"/>
      <c r="E321" s="150" t="s">
        <v>355</v>
      </c>
      <c r="F321" s="91">
        <f>F322</f>
        <v>10</v>
      </c>
      <c r="G321" s="91">
        <f>G322</f>
        <v>10</v>
      </c>
      <c r="H321" s="91">
        <f>H322</f>
        <v>10</v>
      </c>
      <c r="I321" s="141">
        <f t="shared" si="42"/>
        <v>100</v>
      </c>
      <c r="J321" s="138">
        <f t="shared" si="43"/>
        <v>0</v>
      </c>
    </row>
    <row r="322" spans="1:10" ht="45">
      <c r="A322" s="102"/>
      <c r="B322" s="102"/>
      <c r="C322" s="98"/>
      <c r="D322" s="120">
        <v>200</v>
      </c>
      <c r="E322" s="150" t="s">
        <v>59</v>
      </c>
      <c r="F322" s="91">
        <v>10</v>
      </c>
      <c r="G322" s="138">
        <v>10</v>
      </c>
      <c r="H322" s="138">
        <v>10</v>
      </c>
      <c r="I322" s="141">
        <f t="shared" si="42"/>
        <v>100</v>
      </c>
      <c r="J322" s="138">
        <f t="shared" si="43"/>
        <v>0</v>
      </c>
    </row>
    <row r="323" spans="1:10" ht="30">
      <c r="A323" s="102"/>
      <c r="B323" s="102"/>
      <c r="C323" s="98" t="s">
        <v>356</v>
      </c>
      <c r="D323" s="120"/>
      <c r="E323" s="150" t="s">
        <v>357</v>
      </c>
      <c r="F323" s="91">
        <f>F324</f>
        <v>10</v>
      </c>
      <c r="G323" s="91">
        <f>G324</f>
        <v>0</v>
      </c>
      <c r="H323" s="91">
        <f>H324</f>
        <v>0</v>
      </c>
      <c r="I323" s="141">
        <v>0</v>
      </c>
      <c r="J323" s="138">
        <f t="shared" si="43"/>
        <v>0</v>
      </c>
    </row>
    <row r="324" spans="1:10" ht="36" customHeight="1">
      <c r="A324" s="102"/>
      <c r="B324" s="102"/>
      <c r="C324" s="98"/>
      <c r="D324" s="120">
        <v>200</v>
      </c>
      <c r="E324" s="150" t="s">
        <v>59</v>
      </c>
      <c r="F324" s="91">
        <v>10</v>
      </c>
      <c r="G324" s="138">
        <v>0</v>
      </c>
      <c r="H324" s="138">
        <v>0</v>
      </c>
      <c r="I324" s="141">
        <v>0</v>
      </c>
      <c r="J324" s="138">
        <f t="shared" si="43"/>
        <v>0</v>
      </c>
    </row>
    <row r="325" spans="1:10" ht="15.75">
      <c r="A325" s="102"/>
      <c r="B325" s="121" t="s">
        <v>358</v>
      </c>
      <c r="C325" s="122"/>
      <c r="D325" s="95"/>
      <c r="E325" s="160" t="s">
        <v>359</v>
      </c>
      <c r="F325" s="91">
        <f>F354</f>
        <v>445</v>
      </c>
      <c r="G325" s="91">
        <f>G354+G331+G327</f>
        <v>48756.69999999999</v>
      </c>
      <c r="H325" s="91">
        <f>H354+H331</f>
        <v>43210.49999999999</v>
      </c>
      <c r="I325" s="141">
        <f t="shared" si="42"/>
        <v>88.62474285585365</v>
      </c>
      <c r="J325" s="138">
        <f t="shared" si="43"/>
        <v>-5546.199999999997</v>
      </c>
    </row>
    <row r="326" spans="1:10" ht="15.75">
      <c r="A326" s="102"/>
      <c r="B326" s="121" t="s">
        <v>463</v>
      </c>
      <c r="C326" s="122"/>
      <c r="D326" s="95"/>
      <c r="E326" s="160" t="s">
        <v>464</v>
      </c>
      <c r="F326" s="91" t="s">
        <v>264</v>
      </c>
      <c r="G326" s="91">
        <f aca="true" t="shared" si="46" ref="G326:H329">G327</f>
        <v>5195.6</v>
      </c>
      <c r="H326" s="91">
        <f t="shared" si="46"/>
        <v>0</v>
      </c>
      <c r="I326" s="141">
        <f>H326/G326*100</f>
        <v>0</v>
      </c>
      <c r="J326" s="138">
        <f>H326-G326</f>
        <v>-5195.6</v>
      </c>
    </row>
    <row r="327" spans="1:10" ht="60">
      <c r="A327" s="102"/>
      <c r="B327" s="121"/>
      <c r="C327" s="135" t="s">
        <v>489</v>
      </c>
      <c r="D327" s="128"/>
      <c r="E327" s="151" t="s">
        <v>491</v>
      </c>
      <c r="F327" s="91" t="s">
        <v>264</v>
      </c>
      <c r="G327" s="91">
        <f t="shared" si="46"/>
        <v>5195.6</v>
      </c>
      <c r="H327" s="91">
        <f t="shared" si="46"/>
        <v>0</v>
      </c>
      <c r="I327" s="141">
        <f>H327/G327*100</f>
        <v>0</v>
      </c>
      <c r="J327" s="138">
        <f>H327-G327</f>
        <v>-5195.6</v>
      </c>
    </row>
    <row r="328" spans="1:10" ht="45">
      <c r="A328" s="102"/>
      <c r="B328" s="121"/>
      <c r="C328" s="135" t="s">
        <v>492</v>
      </c>
      <c r="D328" s="128"/>
      <c r="E328" s="151" t="s">
        <v>493</v>
      </c>
      <c r="F328" s="91" t="s">
        <v>264</v>
      </c>
      <c r="G328" s="91">
        <f t="shared" si="46"/>
        <v>5195.6</v>
      </c>
      <c r="H328" s="91">
        <f t="shared" si="46"/>
        <v>0</v>
      </c>
      <c r="I328" s="141">
        <f>H328/G328*100</f>
        <v>0</v>
      </c>
      <c r="J328" s="138">
        <f>H328-G328</f>
        <v>-5195.6</v>
      </c>
    </row>
    <row r="329" spans="1:10" ht="30">
      <c r="A329" s="102"/>
      <c r="B329" s="121"/>
      <c r="C329" s="214" t="s">
        <v>552</v>
      </c>
      <c r="D329" s="128"/>
      <c r="E329" s="151" t="s">
        <v>553</v>
      </c>
      <c r="F329" s="91" t="s">
        <v>264</v>
      </c>
      <c r="G329" s="138">
        <f t="shared" si="46"/>
        <v>5195.6</v>
      </c>
      <c r="H329" s="138">
        <f t="shared" si="46"/>
        <v>0</v>
      </c>
      <c r="I329" s="141">
        <f>I330</f>
        <v>0</v>
      </c>
      <c r="J329" s="138">
        <f>H329-G329</f>
        <v>-5195.6</v>
      </c>
    </row>
    <row r="330" spans="1:10" ht="45">
      <c r="A330" s="102"/>
      <c r="B330" s="121"/>
      <c r="C330" s="135"/>
      <c r="D330" s="128" t="s">
        <v>515</v>
      </c>
      <c r="E330" s="153" t="s">
        <v>360</v>
      </c>
      <c r="F330" s="91" t="s">
        <v>264</v>
      </c>
      <c r="G330" s="138">
        <v>5195.6</v>
      </c>
      <c r="H330" s="138">
        <v>0</v>
      </c>
      <c r="I330" s="141">
        <v>0</v>
      </c>
      <c r="J330" s="138">
        <f>H330-G330</f>
        <v>-5195.6</v>
      </c>
    </row>
    <row r="331" spans="1:10" ht="15.75">
      <c r="A331" s="102"/>
      <c r="B331" s="121" t="s">
        <v>466</v>
      </c>
      <c r="C331" s="122"/>
      <c r="D331" s="95"/>
      <c r="E331" s="160" t="s">
        <v>467</v>
      </c>
      <c r="F331" s="91" t="s">
        <v>264</v>
      </c>
      <c r="G331" s="91">
        <f>G337+G332</f>
        <v>41428.899999999994</v>
      </c>
      <c r="H331" s="91">
        <f>H337+H332</f>
        <v>41078.299999999996</v>
      </c>
      <c r="I331" s="141">
        <f t="shared" si="42"/>
        <v>99.15373084972086</v>
      </c>
      <c r="J331" s="138">
        <f t="shared" si="43"/>
        <v>-350.59999999999854</v>
      </c>
    </row>
    <row r="332" spans="1:10" ht="60">
      <c r="A332" s="102"/>
      <c r="B332" s="121"/>
      <c r="C332" s="122" t="s">
        <v>512</v>
      </c>
      <c r="D332" s="95"/>
      <c r="E332" s="160" t="s">
        <v>526</v>
      </c>
      <c r="F332" s="91" t="s">
        <v>264</v>
      </c>
      <c r="G332" s="91">
        <f aca="true" t="shared" si="47" ref="G332:H335">G333</f>
        <v>350</v>
      </c>
      <c r="H332" s="91">
        <f t="shared" si="47"/>
        <v>0</v>
      </c>
      <c r="I332" s="141">
        <f t="shared" si="42"/>
        <v>0</v>
      </c>
      <c r="J332" s="138">
        <f t="shared" si="43"/>
        <v>-350</v>
      </c>
    </row>
    <row r="333" spans="1:10" ht="90">
      <c r="A333" s="102"/>
      <c r="B333" s="121"/>
      <c r="C333" s="122" t="s">
        <v>408</v>
      </c>
      <c r="D333" s="95"/>
      <c r="E333" s="160" t="s">
        <v>409</v>
      </c>
      <c r="F333" s="91" t="s">
        <v>264</v>
      </c>
      <c r="G333" s="91">
        <f t="shared" si="47"/>
        <v>350</v>
      </c>
      <c r="H333" s="91">
        <f t="shared" si="47"/>
        <v>0</v>
      </c>
      <c r="I333" s="141">
        <f t="shared" si="42"/>
        <v>0</v>
      </c>
      <c r="J333" s="138">
        <f t="shared" si="43"/>
        <v>-350</v>
      </c>
    </row>
    <row r="334" spans="1:10" ht="105">
      <c r="A334" s="102"/>
      <c r="B334" s="121"/>
      <c r="C334" s="122" t="s">
        <v>513</v>
      </c>
      <c r="D334" s="95"/>
      <c r="E334" s="160" t="s">
        <v>545</v>
      </c>
      <c r="F334" s="91" t="s">
        <v>264</v>
      </c>
      <c r="G334" s="91">
        <f t="shared" si="47"/>
        <v>350</v>
      </c>
      <c r="H334" s="91">
        <f t="shared" si="47"/>
        <v>0</v>
      </c>
      <c r="I334" s="141">
        <f t="shared" si="42"/>
        <v>0</v>
      </c>
      <c r="J334" s="138">
        <f t="shared" si="43"/>
        <v>-350</v>
      </c>
    </row>
    <row r="335" spans="1:10" ht="60">
      <c r="A335" s="102"/>
      <c r="B335" s="121"/>
      <c r="C335" s="122" t="s">
        <v>514</v>
      </c>
      <c r="D335" s="95"/>
      <c r="E335" s="160" t="s">
        <v>527</v>
      </c>
      <c r="F335" s="91" t="s">
        <v>264</v>
      </c>
      <c r="G335" s="91">
        <f t="shared" si="47"/>
        <v>350</v>
      </c>
      <c r="H335" s="91">
        <f t="shared" si="47"/>
        <v>0</v>
      </c>
      <c r="I335" s="141">
        <f t="shared" si="42"/>
        <v>0</v>
      </c>
      <c r="J335" s="138">
        <f t="shared" si="43"/>
        <v>-350</v>
      </c>
    </row>
    <row r="336" spans="1:10" ht="45">
      <c r="A336" s="102"/>
      <c r="B336" s="121"/>
      <c r="C336" s="122"/>
      <c r="D336" s="95" t="s">
        <v>515</v>
      </c>
      <c r="E336" s="160" t="s">
        <v>360</v>
      </c>
      <c r="F336" s="91" t="s">
        <v>264</v>
      </c>
      <c r="G336" s="91">
        <v>350</v>
      </c>
      <c r="H336" s="91">
        <v>0</v>
      </c>
      <c r="I336" s="141">
        <f t="shared" si="42"/>
        <v>0</v>
      </c>
      <c r="J336" s="138">
        <f t="shared" si="43"/>
        <v>-350</v>
      </c>
    </row>
    <row r="337" spans="1:10" ht="60">
      <c r="A337" s="102"/>
      <c r="B337" s="121"/>
      <c r="C337" s="122" t="s">
        <v>235</v>
      </c>
      <c r="D337" s="95"/>
      <c r="E337" s="160" t="s">
        <v>337</v>
      </c>
      <c r="F337" s="91" t="s">
        <v>264</v>
      </c>
      <c r="G337" s="91">
        <f>G338</f>
        <v>41078.899999999994</v>
      </c>
      <c r="H337" s="91">
        <f>H338</f>
        <v>41078.299999999996</v>
      </c>
      <c r="I337" s="141">
        <f t="shared" si="42"/>
        <v>99.99853939613767</v>
      </c>
      <c r="J337" s="138">
        <f t="shared" si="43"/>
        <v>-0.5999999999985448</v>
      </c>
    </row>
    <row r="338" spans="1:10" ht="27.75" customHeight="1">
      <c r="A338" s="102"/>
      <c r="B338" s="121"/>
      <c r="C338" s="122" t="s">
        <v>481</v>
      </c>
      <c r="D338" s="95"/>
      <c r="E338" s="160" t="s">
        <v>486</v>
      </c>
      <c r="F338" s="91" t="s">
        <v>264</v>
      </c>
      <c r="G338" s="91">
        <f>G339+G343+G346+G351</f>
        <v>41078.899999999994</v>
      </c>
      <c r="H338" s="91">
        <f>H339+H343+H346+H351</f>
        <v>41078.299999999996</v>
      </c>
      <c r="I338" s="141">
        <f t="shared" si="42"/>
        <v>99.99853939613767</v>
      </c>
      <c r="J338" s="138">
        <f t="shared" si="43"/>
        <v>-0.5999999999985448</v>
      </c>
    </row>
    <row r="339" spans="1:10" ht="30">
      <c r="A339" s="102"/>
      <c r="B339" s="121"/>
      <c r="C339" s="122" t="s">
        <v>482</v>
      </c>
      <c r="D339" s="95"/>
      <c r="E339" s="160" t="s">
        <v>410</v>
      </c>
      <c r="F339" s="91" t="s">
        <v>264</v>
      </c>
      <c r="G339" s="91">
        <f>G340</f>
        <v>26276.899999999998</v>
      </c>
      <c r="H339" s="91">
        <f>H340</f>
        <v>26276.3</v>
      </c>
      <c r="I339" s="141">
        <f t="shared" si="42"/>
        <v>99.99771662562937</v>
      </c>
      <c r="J339" s="138">
        <f t="shared" si="43"/>
        <v>-0.5999999999985448</v>
      </c>
    </row>
    <row r="340" spans="1:10" ht="41.25" customHeight="1">
      <c r="A340" s="102"/>
      <c r="B340" s="121"/>
      <c r="C340" s="122" t="s">
        <v>483</v>
      </c>
      <c r="D340" s="95"/>
      <c r="E340" s="160" t="s">
        <v>487</v>
      </c>
      <c r="F340" s="91" t="s">
        <v>264</v>
      </c>
      <c r="G340" s="91">
        <f>G341+G342</f>
        <v>26276.899999999998</v>
      </c>
      <c r="H340" s="91">
        <f>H341+H342</f>
        <v>26276.3</v>
      </c>
      <c r="I340" s="141">
        <f t="shared" si="42"/>
        <v>99.99771662562937</v>
      </c>
      <c r="J340" s="138">
        <f t="shared" si="43"/>
        <v>-0.5999999999985448</v>
      </c>
    </row>
    <row r="341" spans="1:10" ht="15.75">
      <c r="A341" s="102"/>
      <c r="B341" s="121"/>
      <c r="C341" s="122"/>
      <c r="D341" s="95" t="s">
        <v>12</v>
      </c>
      <c r="E341" s="160" t="s">
        <v>13</v>
      </c>
      <c r="F341" s="91" t="s">
        <v>264</v>
      </c>
      <c r="G341" s="91">
        <v>19012.1</v>
      </c>
      <c r="H341" s="91">
        <v>19011.5</v>
      </c>
      <c r="I341" s="141">
        <f t="shared" si="42"/>
        <v>99.99684411506358</v>
      </c>
      <c r="J341" s="138">
        <f t="shared" si="43"/>
        <v>-0.5999999999985448</v>
      </c>
    </row>
    <row r="342" spans="1:10" ht="15.75">
      <c r="A342" s="102"/>
      <c r="B342" s="121"/>
      <c r="C342" s="122"/>
      <c r="D342" s="95" t="s">
        <v>8</v>
      </c>
      <c r="E342" s="160" t="s">
        <v>9</v>
      </c>
      <c r="F342" s="91"/>
      <c r="G342" s="91">
        <v>7264.8</v>
      </c>
      <c r="H342" s="91">
        <v>7264.8</v>
      </c>
      <c r="I342" s="141">
        <f>H342/G342*100</f>
        <v>100</v>
      </c>
      <c r="J342" s="138">
        <f>H342-G342</f>
        <v>0</v>
      </c>
    </row>
    <row r="343" spans="1:10" ht="63.75" customHeight="1">
      <c r="A343" s="102"/>
      <c r="B343" s="121"/>
      <c r="C343" s="122" t="s">
        <v>484</v>
      </c>
      <c r="D343" s="95"/>
      <c r="E343" s="213" t="s">
        <v>546</v>
      </c>
      <c r="F343" s="91" t="s">
        <v>264</v>
      </c>
      <c r="G343" s="91">
        <f>G344</f>
        <v>3000</v>
      </c>
      <c r="H343" s="91">
        <f>H344</f>
        <v>3000</v>
      </c>
      <c r="I343" s="141">
        <f t="shared" si="42"/>
        <v>100</v>
      </c>
      <c r="J343" s="138">
        <f t="shared" si="43"/>
        <v>0</v>
      </c>
    </row>
    <row r="344" spans="1:10" ht="63">
      <c r="A344" s="102"/>
      <c r="B344" s="121"/>
      <c r="C344" s="122" t="s">
        <v>485</v>
      </c>
      <c r="D344" s="95"/>
      <c r="E344" s="213" t="s">
        <v>547</v>
      </c>
      <c r="F344" s="91" t="s">
        <v>264</v>
      </c>
      <c r="G344" s="91">
        <f>G345</f>
        <v>3000</v>
      </c>
      <c r="H344" s="91">
        <f>H345</f>
        <v>3000</v>
      </c>
      <c r="I344" s="141">
        <f t="shared" si="42"/>
        <v>100</v>
      </c>
      <c r="J344" s="138">
        <f t="shared" si="43"/>
        <v>0</v>
      </c>
    </row>
    <row r="345" spans="1:10" ht="15.75">
      <c r="A345" s="102"/>
      <c r="B345" s="121"/>
      <c r="C345" s="122"/>
      <c r="D345" s="95" t="s">
        <v>8</v>
      </c>
      <c r="E345" s="213" t="s">
        <v>9</v>
      </c>
      <c r="F345" s="91" t="s">
        <v>264</v>
      </c>
      <c r="G345" s="91">
        <v>3000</v>
      </c>
      <c r="H345" s="91">
        <v>3000</v>
      </c>
      <c r="I345" s="141">
        <f t="shared" si="42"/>
        <v>100</v>
      </c>
      <c r="J345" s="138">
        <f t="shared" si="43"/>
        <v>0</v>
      </c>
    </row>
    <row r="346" spans="1:10" ht="75">
      <c r="A346" s="102"/>
      <c r="B346" s="121"/>
      <c r="C346" s="122" t="s">
        <v>510</v>
      </c>
      <c r="D346" s="95"/>
      <c r="E346" s="160" t="s">
        <v>517</v>
      </c>
      <c r="F346" s="91" t="s">
        <v>264</v>
      </c>
      <c r="G346" s="91">
        <f>G347+G349</f>
        <v>6839.3</v>
      </c>
      <c r="H346" s="91">
        <f>H347+H349</f>
        <v>6839.3</v>
      </c>
      <c r="I346" s="141">
        <f t="shared" si="42"/>
        <v>100</v>
      </c>
      <c r="J346" s="138">
        <f t="shared" si="43"/>
        <v>0</v>
      </c>
    </row>
    <row r="347" spans="1:10" ht="60">
      <c r="A347" s="102"/>
      <c r="B347" s="121"/>
      <c r="C347" s="122" t="s">
        <v>511</v>
      </c>
      <c r="D347" s="95"/>
      <c r="E347" s="160" t="s">
        <v>529</v>
      </c>
      <c r="F347" s="91" t="s">
        <v>264</v>
      </c>
      <c r="G347" s="91">
        <f>G348</f>
        <v>389.3</v>
      </c>
      <c r="H347" s="91">
        <f>H348</f>
        <v>389.3</v>
      </c>
      <c r="I347" s="141">
        <f t="shared" si="42"/>
        <v>100</v>
      </c>
      <c r="J347" s="138">
        <f t="shared" si="43"/>
        <v>0</v>
      </c>
    </row>
    <row r="348" spans="1:10" ht="15.75">
      <c r="A348" s="102"/>
      <c r="B348" s="121"/>
      <c r="C348" s="122"/>
      <c r="D348" s="95" t="s">
        <v>8</v>
      </c>
      <c r="E348" s="160" t="s">
        <v>9</v>
      </c>
      <c r="F348" s="91" t="s">
        <v>264</v>
      </c>
      <c r="G348" s="91">
        <v>389.3</v>
      </c>
      <c r="H348" s="91">
        <v>389.3</v>
      </c>
      <c r="I348" s="141">
        <f t="shared" si="42"/>
        <v>100</v>
      </c>
      <c r="J348" s="138">
        <f t="shared" si="43"/>
        <v>0</v>
      </c>
    </row>
    <row r="349" spans="1:10" ht="30">
      <c r="A349" s="102"/>
      <c r="B349" s="121"/>
      <c r="C349" s="122" t="s">
        <v>516</v>
      </c>
      <c r="D349" s="95"/>
      <c r="E349" s="160" t="s">
        <v>518</v>
      </c>
      <c r="F349" s="91" t="s">
        <v>264</v>
      </c>
      <c r="G349" s="91">
        <f>G350</f>
        <v>6450</v>
      </c>
      <c r="H349" s="91">
        <f>H350</f>
        <v>6450</v>
      </c>
      <c r="I349" s="141">
        <f t="shared" si="42"/>
        <v>100</v>
      </c>
      <c r="J349" s="138">
        <f t="shared" si="43"/>
        <v>0</v>
      </c>
    </row>
    <row r="350" spans="1:10" ht="15.75">
      <c r="A350" s="102"/>
      <c r="B350" s="121"/>
      <c r="C350" s="122"/>
      <c r="D350" s="95" t="s">
        <v>8</v>
      </c>
      <c r="E350" s="160" t="s">
        <v>9</v>
      </c>
      <c r="F350" s="91" t="s">
        <v>264</v>
      </c>
      <c r="G350" s="91">
        <v>6450</v>
      </c>
      <c r="H350" s="91">
        <v>6450</v>
      </c>
      <c r="I350" s="141">
        <f t="shared" si="42"/>
        <v>100</v>
      </c>
      <c r="J350" s="138">
        <f t="shared" si="43"/>
        <v>0</v>
      </c>
    </row>
    <row r="351" spans="1:10" ht="63">
      <c r="A351" s="102"/>
      <c r="B351" s="121"/>
      <c r="C351" s="215" t="s">
        <v>548</v>
      </c>
      <c r="D351" s="95"/>
      <c r="E351" s="217" t="s">
        <v>550</v>
      </c>
      <c r="F351" s="91"/>
      <c r="G351" s="91">
        <f>G352</f>
        <v>4962.7</v>
      </c>
      <c r="H351" s="91">
        <f>H352</f>
        <v>4962.7</v>
      </c>
      <c r="I351" s="141">
        <f>H351/G351*100</f>
        <v>100</v>
      </c>
      <c r="J351" s="138">
        <f>H351-G351</f>
        <v>0</v>
      </c>
    </row>
    <row r="352" spans="1:10" ht="47.25">
      <c r="A352" s="102"/>
      <c r="B352" s="121"/>
      <c r="C352" s="214" t="s">
        <v>549</v>
      </c>
      <c r="D352" s="95"/>
      <c r="E352" s="216" t="s">
        <v>551</v>
      </c>
      <c r="F352" s="91"/>
      <c r="G352" s="91">
        <f>G353</f>
        <v>4962.7</v>
      </c>
      <c r="H352" s="91">
        <f>H353</f>
        <v>4962.7</v>
      </c>
      <c r="I352" s="141">
        <f>H352/G352*100</f>
        <v>100</v>
      </c>
      <c r="J352" s="138">
        <f>H352-G352</f>
        <v>0</v>
      </c>
    </row>
    <row r="353" spans="1:10" ht="15.75">
      <c r="A353" s="102"/>
      <c r="B353" s="121"/>
      <c r="C353" s="122"/>
      <c r="D353" s="95" t="s">
        <v>8</v>
      </c>
      <c r="E353" s="160" t="s">
        <v>9</v>
      </c>
      <c r="F353" s="91" t="s">
        <v>264</v>
      </c>
      <c r="G353" s="91">
        <v>4962.7</v>
      </c>
      <c r="H353" s="91">
        <v>4962.7</v>
      </c>
      <c r="I353" s="141">
        <f>H353/G353*100</f>
        <v>100</v>
      </c>
      <c r="J353" s="138">
        <f>H353-G353</f>
        <v>0</v>
      </c>
    </row>
    <row r="354" spans="1:10" ht="15.75">
      <c r="A354" s="102"/>
      <c r="B354" s="123" t="s">
        <v>381</v>
      </c>
      <c r="C354" s="103"/>
      <c r="D354" s="119"/>
      <c r="E354" s="150" t="s">
        <v>382</v>
      </c>
      <c r="F354" s="91">
        <f aca="true" t="shared" si="48" ref="F354:H358">F355</f>
        <v>445</v>
      </c>
      <c r="G354" s="91">
        <f t="shared" si="48"/>
        <v>2132.2</v>
      </c>
      <c r="H354" s="91">
        <f t="shared" si="48"/>
        <v>2132.2</v>
      </c>
      <c r="I354" s="141">
        <f t="shared" si="42"/>
        <v>100</v>
      </c>
      <c r="J354" s="138">
        <f t="shared" si="43"/>
        <v>0</v>
      </c>
    </row>
    <row r="355" spans="1:10" ht="46.5" customHeight="1">
      <c r="A355" s="102"/>
      <c r="B355" s="102"/>
      <c r="C355" s="119" t="s">
        <v>185</v>
      </c>
      <c r="D355" s="119"/>
      <c r="E355" s="153" t="s">
        <v>237</v>
      </c>
      <c r="F355" s="91">
        <f t="shared" si="48"/>
        <v>445</v>
      </c>
      <c r="G355" s="91">
        <f t="shared" si="48"/>
        <v>2132.2</v>
      </c>
      <c r="H355" s="91">
        <f t="shared" si="48"/>
        <v>2132.2</v>
      </c>
      <c r="I355" s="141">
        <f t="shared" si="42"/>
        <v>100</v>
      </c>
      <c r="J355" s="138">
        <f t="shared" si="43"/>
        <v>0</v>
      </c>
    </row>
    <row r="356" spans="1:10" ht="105">
      <c r="A356" s="102"/>
      <c r="B356" s="102"/>
      <c r="C356" s="95" t="s">
        <v>186</v>
      </c>
      <c r="D356" s="96"/>
      <c r="E356" s="155" t="s">
        <v>528</v>
      </c>
      <c r="F356" s="91">
        <f t="shared" si="48"/>
        <v>445</v>
      </c>
      <c r="G356" s="91">
        <f t="shared" si="48"/>
        <v>2132.2</v>
      </c>
      <c r="H356" s="91">
        <f t="shared" si="48"/>
        <v>2132.2</v>
      </c>
      <c r="I356" s="141">
        <f t="shared" si="42"/>
        <v>100</v>
      </c>
      <c r="J356" s="138">
        <f t="shared" si="43"/>
        <v>0</v>
      </c>
    </row>
    <row r="357" spans="1:10" ht="45">
      <c r="A357" s="102"/>
      <c r="B357" s="102"/>
      <c r="C357" s="95" t="s">
        <v>187</v>
      </c>
      <c r="D357" s="96"/>
      <c r="E357" s="155" t="s">
        <v>67</v>
      </c>
      <c r="F357" s="91">
        <f t="shared" si="48"/>
        <v>445</v>
      </c>
      <c r="G357" s="91">
        <f>G358+G360</f>
        <v>2132.2</v>
      </c>
      <c r="H357" s="91">
        <f>H358+H360</f>
        <v>2132.2</v>
      </c>
      <c r="I357" s="141">
        <f t="shared" si="42"/>
        <v>100</v>
      </c>
      <c r="J357" s="138">
        <f t="shared" si="43"/>
        <v>0</v>
      </c>
    </row>
    <row r="358" spans="1:10" ht="30">
      <c r="A358" s="102"/>
      <c r="B358" s="102"/>
      <c r="C358" s="95" t="s">
        <v>447</v>
      </c>
      <c r="D358" s="96"/>
      <c r="E358" s="160" t="s">
        <v>448</v>
      </c>
      <c r="F358" s="91">
        <f t="shared" si="48"/>
        <v>445</v>
      </c>
      <c r="G358" s="91">
        <f t="shared" si="48"/>
        <v>424</v>
      </c>
      <c r="H358" s="91">
        <f t="shared" si="48"/>
        <v>424</v>
      </c>
      <c r="I358" s="141">
        <f t="shared" si="42"/>
        <v>100</v>
      </c>
      <c r="J358" s="138">
        <f t="shared" si="43"/>
        <v>0</v>
      </c>
    </row>
    <row r="359" spans="1:10" ht="45">
      <c r="A359" s="102"/>
      <c r="B359" s="102"/>
      <c r="C359" s="95"/>
      <c r="D359" s="101" t="s">
        <v>1</v>
      </c>
      <c r="E359" s="150" t="s">
        <v>59</v>
      </c>
      <c r="F359" s="91">
        <v>445</v>
      </c>
      <c r="G359" s="138">
        <v>424</v>
      </c>
      <c r="H359" s="138">
        <v>424</v>
      </c>
      <c r="I359" s="141">
        <f t="shared" si="42"/>
        <v>100</v>
      </c>
      <c r="J359" s="138">
        <f t="shared" si="43"/>
        <v>0</v>
      </c>
    </row>
    <row r="360" spans="1:10" ht="15.75">
      <c r="A360" s="102"/>
      <c r="B360" s="102"/>
      <c r="C360" s="95" t="s">
        <v>188</v>
      </c>
      <c r="D360" s="101"/>
      <c r="E360" s="150" t="s">
        <v>460</v>
      </c>
      <c r="F360" s="91" t="s">
        <v>264</v>
      </c>
      <c r="G360" s="138">
        <f>G361</f>
        <v>1708.2</v>
      </c>
      <c r="H360" s="138">
        <f>H361</f>
        <v>1708.2</v>
      </c>
      <c r="I360" s="141">
        <f aca="true" t="shared" si="49" ref="I360:I423">H360/G360*100</f>
        <v>100</v>
      </c>
      <c r="J360" s="138">
        <f aca="true" t="shared" si="50" ref="J360:J423">H360-G360</f>
        <v>0</v>
      </c>
    </row>
    <row r="361" spans="1:10" ht="45">
      <c r="A361" s="102"/>
      <c r="B361" s="102"/>
      <c r="C361" s="95"/>
      <c r="D361" s="101" t="s">
        <v>1</v>
      </c>
      <c r="E361" s="150" t="s">
        <v>59</v>
      </c>
      <c r="F361" s="91" t="s">
        <v>264</v>
      </c>
      <c r="G361" s="138">
        <v>1708.2</v>
      </c>
      <c r="H361" s="138">
        <v>1708.2</v>
      </c>
      <c r="I361" s="141">
        <f t="shared" si="49"/>
        <v>100</v>
      </c>
      <c r="J361" s="138">
        <f t="shared" si="50"/>
        <v>0</v>
      </c>
    </row>
    <row r="362" spans="1:10" ht="15.75">
      <c r="A362" s="102"/>
      <c r="B362" s="119" t="s">
        <v>136</v>
      </c>
      <c r="C362" s="114"/>
      <c r="D362" s="115"/>
      <c r="E362" s="183" t="s">
        <v>137</v>
      </c>
      <c r="F362" s="90">
        <f aca="true" t="shared" si="51" ref="F362:H363">F363</f>
        <v>98.9</v>
      </c>
      <c r="G362" s="90">
        <f t="shared" si="51"/>
        <v>36</v>
      </c>
      <c r="H362" s="90">
        <f t="shared" si="51"/>
        <v>0</v>
      </c>
      <c r="I362" s="141">
        <f t="shared" si="49"/>
        <v>0</v>
      </c>
      <c r="J362" s="138">
        <f t="shared" si="50"/>
        <v>-36</v>
      </c>
    </row>
    <row r="363" spans="1:10" ht="30">
      <c r="A363" s="102"/>
      <c r="B363" s="119" t="s">
        <v>138</v>
      </c>
      <c r="C363" s="119"/>
      <c r="D363" s="119"/>
      <c r="E363" s="191" t="s">
        <v>139</v>
      </c>
      <c r="F363" s="90">
        <f t="shared" si="51"/>
        <v>98.9</v>
      </c>
      <c r="G363" s="90">
        <f t="shared" si="51"/>
        <v>36</v>
      </c>
      <c r="H363" s="90">
        <f t="shared" si="51"/>
        <v>0</v>
      </c>
      <c r="I363" s="141">
        <f t="shared" si="49"/>
        <v>0</v>
      </c>
      <c r="J363" s="138">
        <f t="shared" si="50"/>
        <v>-36</v>
      </c>
    </row>
    <row r="364" spans="1:10" ht="45">
      <c r="A364" s="102"/>
      <c r="B364" s="102"/>
      <c r="C364" s="119" t="s">
        <v>185</v>
      </c>
      <c r="D364" s="119"/>
      <c r="E364" s="155" t="s">
        <v>237</v>
      </c>
      <c r="F364" s="91">
        <f>F365+F369</f>
        <v>98.9</v>
      </c>
      <c r="G364" s="91">
        <f>G365+G369</f>
        <v>36</v>
      </c>
      <c r="H364" s="91">
        <f>H365+H369</f>
        <v>0</v>
      </c>
      <c r="I364" s="141">
        <f t="shared" si="49"/>
        <v>0</v>
      </c>
      <c r="J364" s="138">
        <f t="shared" si="50"/>
        <v>-36</v>
      </c>
    </row>
    <row r="365" spans="1:10" ht="105">
      <c r="A365" s="102"/>
      <c r="B365" s="102"/>
      <c r="C365" s="95" t="s">
        <v>186</v>
      </c>
      <c r="D365" s="96"/>
      <c r="E365" s="155" t="s">
        <v>528</v>
      </c>
      <c r="F365" s="91">
        <f>F366</f>
        <v>48.9</v>
      </c>
      <c r="G365" s="91">
        <f aca="true" t="shared" si="52" ref="G365:H367">G366</f>
        <v>0</v>
      </c>
      <c r="H365" s="91">
        <f t="shared" si="52"/>
        <v>0</v>
      </c>
      <c r="I365" s="141">
        <v>0</v>
      </c>
      <c r="J365" s="138">
        <f t="shared" si="50"/>
        <v>0</v>
      </c>
    </row>
    <row r="366" spans="1:10" ht="45">
      <c r="A366" s="102"/>
      <c r="B366" s="102"/>
      <c r="C366" s="95" t="s">
        <v>187</v>
      </c>
      <c r="D366" s="96"/>
      <c r="E366" s="155" t="s">
        <v>67</v>
      </c>
      <c r="F366" s="91">
        <f>F367</f>
        <v>48.9</v>
      </c>
      <c r="G366" s="91">
        <f>G367</f>
        <v>0</v>
      </c>
      <c r="H366" s="91">
        <f t="shared" si="52"/>
        <v>0</v>
      </c>
      <c r="I366" s="141">
        <v>0</v>
      </c>
      <c r="J366" s="138">
        <f t="shared" si="50"/>
        <v>0</v>
      </c>
    </row>
    <row r="367" spans="1:10" ht="15.75">
      <c r="A367" s="102"/>
      <c r="B367" s="102"/>
      <c r="C367" s="95" t="s">
        <v>449</v>
      </c>
      <c r="D367" s="96"/>
      <c r="E367" s="160" t="s">
        <v>450</v>
      </c>
      <c r="F367" s="91">
        <f>F368</f>
        <v>48.9</v>
      </c>
      <c r="G367" s="91">
        <f t="shared" si="52"/>
        <v>0</v>
      </c>
      <c r="H367" s="91">
        <f t="shared" si="52"/>
        <v>0</v>
      </c>
      <c r="I367" s="141">
        <v>0</v>
      </c>
      <c r="J367" s="138">
        <f t="shared" si="50"/>
        <v>0</v>
      </c>
    </row>
    <row r="368" spans="1:10" ht="45">
      <c r="A368" s="102"/>
      <c r="B368" s="102"/>
      <c r="C368" s="95"/>
      <c r="D368" s="101" t="s">
        <v>1</v>
      </c>
      <c r="E368" s="150" t="s">
        <v>59</v>
      </c>
      <c r="F368" s="91">
        <v>48.9</v>
      </c>
      <c r="G368" s="138">
        <v>0</v>
      </c>
      <c r="H368" s="138">
        <v>0</v>
      </c>
      <c r="I368" s="141">
        <v>0</v>
      </c>
      <c r="J368" s="138">
        <f t="shared" si="50"/>
        <v>0</v>
      </c>
    </row>
    <row r="369" spans="1:10" ht="60">
      <c r="A369" s="102"/>
      <c r="B369" s="102"/>
      <c r="C369" s="95" t="s">
        <v>189</v>
      </c>
      <c r="D369" s="96"/>
      <c r="E369" s="153" t="s">
        <v>26</v>
      </c>
      <c r="F369" s="91">
        <f>F370</f>
        <v>50</v>
      </c>
      <c r="G369" s="91">
        <f aca="true" t="shared" si="53" ref="G369:H371">G370</f>
        <v>36</v>
      </c>
      <c r="H369" s="91">
        <f t="shared" si="53"/>
        <v>0</v>
      </c>
      <c r="I369" s="141">
        <f t="shared" si="49"/>
        <v>0</v>
      </c>
      <c r="J369" s="138">
        <f t="shared" si="50"/>
        <v>-36</v>
      </c>
    </row>
    <row r="370" spans="1:10" ht="75">
      <c r="A370" s="102"/>
      <c r="B370" s="102"/>
      <c r="C370" s="95" t="s">
        <v>190</v>
      </c>
      <c r="D370" s="96"/>
      <c r="E370" s="153" t="s">
        <v>361</v>
      </c>
      <c r="F370" s="91">
        <f>F371</f>
        <v>50</v>
      </c>
      <c r="G370" s="91">
        <f t="shared" si="53"/>
        <v>36</v>
      </c>
      <c r="H370" s="91">
        <f t="shared" si="53"/>
        <v>0</v>
      </c>
      <c r="I370" s="141">
        <f t="shared" si="49"/>
        <v>0</v>
      </c>
      <c r="J370" s="138">
        <f t="shared" si="50"/>
        <v>-36</v>
      </c>
    </row>
    <row r="371" spans="1:10" ht="75">
      <c r="A371" s="102"/>
      <c r="B371" s="102"/>
      <c r="C371" s="95" t="s">
        <v>191</v>
      </c>
      <c r="D371" s="96"/>
      <c r="E371" s="161" t="s">
        <v>162</v>
      </c>
      <c r="F371" s="91">
        <f>F372</f>
        <v>50</v>
      </c>
      <c r="G371" s="91">
        <f t="shared" si="53"/>
        <v>36</v>
      </c>
      <c r="H371" s="91">
        <f t="shared" si="53"/>
        <v>0</v>
      </c>
      <c r="I371" s="141">
        <f t="shared" si="49"/>
        <v>0</v>
      </c>
      <c r="J371" s="138">
        <f t="shared" si="50"/>
        <v>-36</v>
      </c>
    </row>
    <row r="372" spans="1:10" ht="30">
      <c r="A372" s="102"/>
      <c r="B372" s="102"/>
      <c r="C372" s="95"/>
      <c r="D372" s="96">
        <v>300</v>
      </c>
      <c r="E372" s="153" t="s">
        <v>3</v>
      </c>
      <c r="F372" s="91">
        <v>50</v>
      </c>
      <c r="G372" s="138">
        <v>36</v>
      </c>
      <c r="H372" s="138">
        <v>0</v>
      </c>
      <c r="I372" s="141">
        <f t="shared" si="49"/>
        <v>0</v>
      </c>
      <c r="J372" s="138">
        <f t="shared" si="50"/>
        <v>-36</v>
      </c>
    </row>
    <row r="373" spans="1:10" ht="15.75">
      <c r="A373" s="102"/>
      <c r="B373" s="111" t="s">
        <v>140</v>
      </c>
      <c r="C373" s="111"/>
      <c r="D373" s="111"/>
      <c r="E373" s="164" t="s">
        <v>259</v>
      </c>
      <c r="F373" s="91">
        <f>F374</f>
        <v>2220</v>
      </c>
      <c r="G373" s="91">
        <f aca="true" t="shared" si="54" ref="G373:H377">G374</f>
        <v>1870</v>
      </c>
      <c r="H373" s="91">
        <f t="shared" si="54"/>
        <v>1702.1</v>
      </c>
      <c r="I373" s="141">
        <f t="shared" si="49"/>
        <v>91.02139037433155</v>
      </c>
      <c r="J373" s="138">
        <f t="shared" si="50"/>
        <v>-167.9000000000001</v>
      </c>
    </row>
    <row r="374" spans="1:10" ht="15.75">
      <c r="A374" s="102"/>
      <c r="B374" s="111" t="s">
        <v>141</v>
      </c>
      <c r="C374" s="111"/>
      <c r="D374" s="111"/>
      <c r="E374" s="164" t="s">
        <v>142</v>
      </c>
      <c r="F374" s="91">
        <f>F375</f>
        <v>2220</v>
      </c>
      <c r="G374" s="91">
        <f t="shared" si="54"/>
        <v>1870</v>
      </c>
      <c r="H374" s="91">
        <f t="shared" si="54"/>
        <v>1702.1</v>
      </c>
      <c r="I374" s="141">
        <f t="shared" si="49"/>
        <v>91.02139037433155</v>
      </c>
      <c r="J374" s="138">
        <f t="shared" si="50"/>
        <v>-167.9000000000001</v>
      </c>
    </row>
    <row r="375" spans="1:10" ht="43.5" customHeight="1">
      <c r="A375" s="102"/>
      <c r="B375" s="102"/>
      <c r="C375" s="95" t="s">
        <v>83</v>
      </c>
      <c r="D375" s="96"/>
      <c r="E375" s="155" t="s">
        <v>166</v>
      </c>
      <c r="F375" s="91">
        <f>F376</f>
        <v>2220</v>
      </c>
      <c r="G375" s="91">
        <f t="shared" si="54"/>
        <v>1870</v>
      </c>
      <c r="H375" s="91">
        <f t="shared" si="54"/>
        <v>1702.1</v>
      </c>
      <c r="I375" s="141">
        <f t="shared" si="49"/>
        <v>91.02139037433155</v>
      </c>
      <c r="J375" s="138">
        <f t="shared" si="50"/>
        <v>-167.9000000000001</v>
      </c>
    </row>
    <row r="376" spans="1:10" ht="45">
      <c r="A376" s="102"/>
      <c r="B376" s="102"/>
      <c r="C376" s="95" t="s">
        <v>192</v>
      </c>
      <c r="D376" s="96"/>
      <c r="E376" s="155" t="s">
        <v>167</v>
      </c>
      <c r="F376" s="91">
        <f>F377</f>
        <v>2220</v>
      </c>
      <c r="G376" s="91">
        <f t="shared" si="54"/>
        <v>1870</v>
      </c>
      <c r="H376" s="91">
        <f t="shared" si="54"/>
        <v>1702.1</v>
      </c>
      <c r="I376" s="141">
        <f t="shared" si="49"/>
        <v>91.02139037433155</v>
      </c>
      <c r="J376" s="138">
        <f t="shared" si="50"/>
        <v>-167.9000000000001</v>
      </c>
    </row>
    <row r="377" spans="1:10" ht="45">
      <c r="A377" s="102"/>
      <c r="B377" s="102"/>
      <c r="C377" s="95" t="s">
        <v>193</v>
      </c>
      <c r="D377" s="96"/>
      <c r="E377" s="150" t="s">
        <v>84</v>
      </c>
      <c r="F377" s="91">
        <f>F378</f>
        <v>2220</v>
      </c>
      <c r="G377" s="91">
        <f t="shared" si="54"/>
        <v>1870</v>
      </c>
      <c r="H377" s="91">
        <f t="shared" si="54"/>
        <v>1702.1</v>
      </c>
      <c r="I377" s="141">
        <f t="shared" si="49"/>
        <v>91.02139037433155</v>
      </c>
      <c r="J377" s="138">
        <f t="shared" si="50"/>
        <v>-167.9000000000001</v>
      </c>
    </row>
    <row r="378" spans="1:10" ht="30">
      <c r="A378" s="102"/>
      <c r="B378" s="102"/>
      <c r="C378" s="95" t="s">
        <v>194</v>
      </c>
      <c r="D378" s="119"/>
      <c r="E378" s="191" t="s">
        <v>11</v>
      </c>
      <c r="F378" s="91">
        <f>F379+F380</f>
        <v>2220</v>
      </c>
      <c r="G378" s="91">
        <f>G379+G380</f>
        <v>1870</v>
      </c>
      <c r="H378" s="91">
        <f>H379+H380</f>
        <v>1702.1</v>
      </c>
      <c r="I378" s="141">
        <f t="shared" si="49"/>
        <v>91.02139037433155</v>
      </c>
      <c r="J378" s="138">
        <f t="shared" si="50"/>
        <v>-167.9000000000001</v>
      </c>
    </row>
    <row r="379" spans="1:10" ht="45">
      <c r="A379" s="102"/>
      <c r="B379" s="102"/>
      <c r="C379" s="95"/>
      <c r="D379" s="101" t="s">
        <v>1</v>
      </c>
      <c r="E379" s="150" t="s">
        <v>59</v>
      </c>
      <c r="F379" s="91">
        <v>2115</v>
      </c>
      <c r="G379" s="138">
        <v>1760</v>
      </c>
      <c r="H379" s="138">
        <v>1669.6</v>
      </c>
      <c r="I379" s="141">
        <f t="shared" si="49"/>
        <v>94.86363636363636</v>
      </c>
      <c r="J379" s="138">
        <f t="shared" si="50"/>
        <v>-90.40000000000009</v>
      </c>
    </row>
    <row r="380" spans="1:10" ht="30">
      <c r="A380" s="102"/>
      <c r="B380" s="102"/>
      <c r="C380" s="95"/>
      <c r="D380" s="96" t="s">
        <v>2</v>
      </c>
      <c r="E380" s="153" t="s">
        <v>3</v>
      </c>
      <c r="F380" s="91">
        <v>105</v>
      </c>
      <c r="G380" s="138">
        <v>110</v>
      </c>
      <c r="H380" s="138">
        <v>32.5</v>
      </c>
      <c r="I380" s="141">
        <f t="shared" si="49"/>
        <v>29.545454545454547</v>
      </c>
      <c r="J380" s="138">
        <f t="shared" si="50"/>
        <v>-77.5</v>
      </c>
    </row>
    <row r="381" spans="1:10" ht="15.75">
      <c r="A381" s="102"/>
      <c r="B381" s="111" t="s">
        <v>100</v>
      </c>
      <c r="C381" s="111"/>
      <c r="D381" s="111" t="s">
        <v>22</v>
      </c>
      <c r="E381" s="183" t="s">
        <v>101</v>
      </c>
      <c r="F381" s="90">
        <f>F382+F388+F412</f>
        <v>15378.4</v>
      </c>
      <c r="G381" s="90">
        <f>G382+G388+G412</f>
        <v>23865.699999999997</v>
      </c>
      <c r="H381" s="90">
        <f>H382+H388+H412</f>
        <v>23360.3</v>
      </c>
      <c r="I381" s="141">
        <f t="shared" si="49"/>
        <v>97.8823164625383</v>
      </c>
      <c r="J381" s="138">
        <f t="shared" si="50"/>
        <v>-505.3999999999978</v>
      </c>
    </row>
    <row r="382" spans="1:10" ht="15.75">
      <c r="A382" s="102"/>
      <c r="B382" s="111" t="s">
        <v>143</v>
      </c>
      <c r="C382" s="111" t="s">
        <v>22</v>
      </c>
      <c r="D382" s="111" t="s">
        <v>22</v>
      </c>
      <c r="E382" s="162" t="s">
        <v>144</v>
      </c>
      <c r="F382" s="90">
        <f>F383</f>
        <v>4470.7</v>
      </c>
      <c r="G382" s="90">
        <f aca="true" t="shared" si="55" ref="G382:H386">G383</f>
        <v>4504.6</v>
      </c>
      <c r="H382" s="90">
        <f t="shared" si="55"/>
        <v>4503.2</v>
      </c>
      <c r="I382" s="141">
        <f t="shared" si="49"/>
        <v>99.96892065888203</v>
      </c>
      <c r="J382" s="138">
        <f t="shared" si="50"/>
        <v>-1.4000000000005457</v>
      </c>
    </row>
    <row r="383" spans="1:10" ht="45">
      <c r="A383" s="102"/>
      <c r="B383" s="102"/>
      <c r="C383" s="95" t="s">
        <v>174</v>
      </c>
      <c r="D383" s="96"/>
      <c r="E383" s="155" t="s">
        <v>163</v>
      </c>
      <c r="F383" s="91">
        <f>F384</f>
        <v>4470.7</v>
      </c>
      <c r="G383" s="91">
        <f t="shared" si="55"/>
        <v>4504.6</v>
      </c>
      <c r="H383" s="91">
        <f t="shared" si="55"/>
        <v>4503.2</v>
      </c>
      <c r="I383" s="141">
        <f t="shared" si="49"/>
        <v>99.96892065888203</v>
      </c>
      <c r="J383" s="138">
        <f t="shared" si="50"/>
        <v>-1.4000000000005457</v>
      </c>
    </row>
    <row r="384" spans="1:10" ht="60">
      <c r="A384" s="102"/>
      <c r="B384" s="102"/>
      <c r="C384" s="95" t="s">
        <v>175</v>
      </c>
      <c r="D384" s="96"/>
      <c r="E384" s="155" t="s">
        <v>165</v>
      </c>
      <c r="F384" s="91">
        <f>F385</f>
        <v>4470.7</v>
      </c>
      <c r="G384" s="91">
        <f t="shared" si="55"/>
        <v>4504.6</v>
      </c>
      <c r="H384" s="91">
        <f t="shared" si="55"/>
        <v>4503.2</v>
      </c>
      <c r="I384" s="141">
        <f t="shared" si="49"/>
        <v>99.96892065888203</v>
      </c>
      <c r="J384" s="138">
        <f t="shared" si="50"/>
        <v>-1.4000000000005457</v>
      </c>
    </row>
    <row r="385" spans="1:10" ht="59.25" customHeight="1">
      <c r="A385" s="102"/>
      <c r="B385" s="102"/>
      <c r="C385" s="95" t="s">
        <v>255</v>
      </c>
      <c r="D385" s="95"/>
      <c r="E385" s="151" t="s">
        <v>81</v>
      </c>
      <c r="F385" s="91">
        <f>F386</f>
        <v>4470.7</v>
      </c>
      <c r="G385" s="91">
        <f t="shared" si="55"/>
        <v>4504.6</v>
      </c>
      <c r="H385" s="91">
        <f t="shared" si="55"/>
        <v>4503.2</v>
      </c>
      <c r="I385" s="141">
        <f t="shared" si="49"/>
        <v>99.96892065888203</v>
      </c>
      <c r="J385" s="138">
        <f t="shared" si="50"/>
        <v>-1.4000000000005457</v>
      </c>
    </row>
    <row r="386" spans="1:10" ht="61.5" customHeight="1">
      <c r="A386" s="102"/>
      <c r="B386" s="102"/>
      <c r="C386" s="96" t="s">
        <v>256</v>
      </c>
      <c r="D386" s="95"/>
      <c r="E386" s="153" t="s">
        <v>6</v>
      </c>
      <c r="F386" s="91">
        <f>F387</f>
        <v>4470.7</v>
      </c>
      <c r="G386" s="91">
        <f t="shared" si="55"/>
        <v>4504.6</v>
      </c>
      <c r="H386" s="91">
        <f t="shared" si="55"/>
        <v>4503.2</v>
      </c>
      <c r="I386" s="141">
        <f t="shared" si="49"/>
        <v>99.96892065888203</v>
      </c>
      <c r="J386" s="138">
        <f t="shared" si="50"/>
        <v>-1.4000000000005457</v>
      </c>
    </row>
    <row r="387" spans="1:10" ht="27.75" customHeight="1">
      <c r="A387" s="102"/>
      <c r="B387" s="102"/>
      <c r="C387" s="96"/>
      <c r="D387" s="96" t="s">
        <v>2</v>
      </c>
      <c r="E387" s="153" t="s">
        <v>3</v>
      </c>
      <c r="F387" s="91">
        <v>4470.7</v>
      </c>
      <c r="G387" s="138">
        <v>4504.6</v>
      </c>
      <c r="H387" s="138">
        <v>4503.2</v>
      </c>
      <c r="I387" s="141">
        <f t="shared" si="49"/>
        <v>99.96892065888203</v>
      </c>
      <c r="J387" s="138">
        <f t="shared" si="50"/>
        <v>-1.4000000000005457</v>
      </c>
    </row>
    <row r="388" spans="1:10" ht="15.75">
      <c r="A388" s="102"/>
      <c r="B388" s="111" t="s">
        <v>102</v>
      </c>
      <c r="C388" s="111"/>
      <c r="D388" s="111"/>
      <c r="E388" s="162" t="s">
        <v>103</v>
      </c>
      <c r="F388" s="91">
        <f>F389</f>
        <v>1661.4</v>
      </c>
      <c r="G388" s="138">
        <f>G389+G406</f>
        <v>10114.8</v>
      </c>
      <c r="H388" s="138">
        <f>H389+H406</f>
        <v>9648.4</v>
      </c>
      <c r="I388" s="141">
        <f t="shared" si="49"/>
        <v>95.38893502590264</v>
      </c>
      <c r="J388" s="138">
        <f t="shared" si="50"/>
        <v>-466.39999999999964</v>
      </c>
    </row>
    <row r="389" spans="1:10" ht="41.25" customHeight="1">
      <c r="A389" s="102"/>
      <c r="B389" s="102"/>
      <c r="C389" s="95" t="s">
        <v>174</v>
      </c>
      <c r="D389" s="96"/>
      <c r="E389" s="155" t="s">
        <v>163</v>
      </c>
      <c r="F389" s="91">
        <f>F390</f>
        <v>1661.4</v>
      </c>
      <c r="G389" s="138">
        <f>G390+G400</f>
        <v>3400.3999999999996</v>
      </c>
      <c r="H389" s="138">
        <f>H390+H400</f>
        <v>2942.5</v>
      </c>
      <c r="I389" s="141">
        <f t="shared" si="49"/>
        <v>86.53393718386073</v>
      </c>
      <c r="J389" s="138">
        <f t="shared" si="50"/>
        <v>-457.89999999999964</v>
      </c>
    </row>
    <row r="390" spans="1:10" ht="60">
      <c r="A390" s="102"/>
      <c r="B390" s="102"/>
      <c r="C390" s="95" t="s">
        <v>175</v>
      </c>
      <c r="D390" s="96"/>
      <c r="E390" s="155" t="s">
        <v>165</v>
      </c>
      <c r="F390" s="91">
        <f>F391</f>
        <v>1661.4</v>
      </c>
      <c r="G390" s="138">
        <f>G391</f>
        <v>942.3</v>
      </c>
      <c r="H390" s="138">
        <f>H391</f>
        <v>739.1</v>
      </c>
      <c r="I390" s="141">
        <f t="shared" si="49"/>
        <v>78.43574233259048</v>
      </c>
      <c r="J390" s="138">
        <f t="shared" si="50"/>
        <v>-203.19999999999993</v>
      </c>
    </row>
    <row r="391" spans="1:10" ht="60">
      <c r="A391" s="102"/>
      <c r="B391" s="102"/>
      <c r="C391" s="95" t="s">
        <v>255</v>
      </c>
      <c r="D391" s="95"/>
      <c r="E391" s="151" t="s">
        <v>81</v>
      </c>
      <c r="F391" s="91">
        <f>F392+F396+F398</f>
        <v>1661.4</v>
      </c>
      <c r="G391" s="138">
        <f>G392+G396+G398+G394</f>
        <v>942.3</v>
      </c>
      <c r="H391" s="138">
        <f>H392+H396+H398+H394</f>
        <v>739.1</v>
      </c>
      <c r="I391" s="141">
        <f t="shared" si="49"/>
        <v>78.43574233259048</v>
      </c>
      <c r="J391" s="138">
        <f t="shared" si="50"/>
        <v>-203.19999999999993</v>
      </c>
    </row>
    <row r="392" spans="1:10" ht="60">
      <c r="A392" s="102"/>
      <c r="B392" s="102"/>
      <c r="C392" s="100" t="s">
        <v>362</v>
      </c>
      <c r="D392" s="95"/>
      <c r="E392" s="152" t="s">
        <v>80</v>
      </c>
      <c r="F392" s="91">
        <f>F393</f>
        <v>203.2</v>
      </c>
      <c r="G392" s="138">
        <f>G393</f>
        <v>0</v>
      </c>
      <c r="H392" s="138">
        <f>H393</f>
        <v>0</v>
      </c>
      <c r="I392" s="141">
        <v>0</v>
      </c>
      <c r="J392" s="138">
        <f t="shared" si="50"/>
        <v>0</v>
      </c>
    </row>
    <row r="393" spans="1:10" ht="48.75" customHeight="1">
      <c r="A393" s="102"/>
      <c r="B393" s="102"/>
      <c r="C393" s="96"/>
      <c r="D393" s="98" t="s">
        <v>1</v>
      </c>
      <c r="E393" s="150" t="s">
        <v>59</v>
      </c>
      <c r="F393" s="91">
        <v>203.2</v>
      </c>
      <c r="G393" s="138">
        <v>0</v>
      </c>
      <c r="H393" s="138">
        <v>0</v>
      </c>
      <c r="I393" s="141">
        <v>0</v>
      </c>
      <c r="J393" s="138">
        <f t="shared" si="50"/>
        <v>0</v>
      </c>
    </row>
    <row r="394" spans="1:10" ht="60.75" customHeight="1">
      <c r="A394" s="102"/>
      <c r="B394" s="102"/>
      <c r="C394" s="100" t="s">
        <v>488</v>
      </c>
      <c r="D394" s="98"/>
      <c r="E394" s="150" t="s">
        <v>80</v>
      </c>
      <c r="F394" s="91" t="s">
        <v>264</v>
      </c>
      <c r="G394" s="138">
        <f>G395</f>
        <v>203.2</v>
      </c>
      <c r="H394" s="138">
        <f>H395</f>
        <v>0</v>
      </c>
      <c r="I394" s="141">
        <f t="shared" si="49"/>
        <v>0</v>
      </c>
      <c r="J394" s="138">
        <f t="shared" si="50"/>
        <v>-203.2</v>
      </c>
    </row>
    <row r="395" spans="1:10" ht="60.75" customHeight="1">
      <c r="A395" s="102"/>
      <c r="B395" s="102"/>
      <c r="C395" s="96"/>
      <c r="D395" s="98" t="s">
        <v>1</v>
      </c>
      <c r="E395" s="150" t="s">
        <v>59</v>
      </c>
      <c r="F395" s="91" t="s">
        <v>264</v>
      </c>
      <c r="G395" s="138">
        <v>203.2</v>
      </c>
      <c r="H395" s="138">
        <v>0</v>
      </c>
      <c r="I395" s="141">
        <f t="shared" si="49"/>
        <v>0</v>
      </c>
      <c r="J395" s="138">
        <f t="shared" si="50"/>
        <v>-203.2</v>
      </c>
    </row>
    <row r="396" spans="1:10" ht="60">
      <c r="A396" s="102"/>
      <c r="B396" s="102"/>
      <c r="C396" s="118" t="s">
        <v>384</v>
      </c>
      <c r="D396" s="118"/>
      <c r="E396" s="151" t="s">
        <v>385</v>
      </c>
      <c r="F396" s="91">
        <f>F397</f>
        <v>729.1</v>
      </c>
      <c r="G396" s="138">
        <f>G397</f>
        <v>0</v>
      </c>
      <c r="H396" s="138">
        <f>H397</f>
        <v>0</v>
      </c>
      <c r="I396" s="141">
        <v>0</v>
      </c>
      <c r="J396" s="138">
        <f t="shared" si="50"/>
        <v>0</v>
      </c>
    </row>
    <row r="397" spans="1:10" ht="30">
      <c r="A397" s="102"/>
      <c r="B397" s="102"/>
      <c r="C397" s="118"/>
      <c r="D397" s="118" t="s">
        <v>2</v>
      </c>
      <c r="E397" s="151" t="s">
        <v>3</v>
      </c>
      <c r="F397" s="91">
        <v>729.1</v>
      </c>
      <c r="G397" s="138">
        <v>0</v>
      </c>
      <c r="H397" s="138">
        <v>0</v>
      </c>
      <c r="I397" s="141">
        <v>0</v>
      </c>
      <c r="J397" s="138">
        <f t="shared" si="50"/>
        <v>0</v>
      </c>
    </row>
    <row r="398" spans="1:10" ht="75">
      <c r="A398" s="102"/>
      <c r="B398" s="102"/>
      <c r="C398" s="124" t="s">
        <v>418</v>
      </c>
      <c r="D398" s="99"/>
      <c r="E398" s="192" t="s">
        <v>419</v>
      </c>
      <c r="F398" s="91">
        <f>F399</f>
        <v>729.1</v>
      </c>
      <c r="G398" s="138">
        <f>G399</f>
        <v>739.1</v>
      </c>
      <c r="H398" s="138">
        <f>H399</f>
        <v>739.1</v>
      </c>
      <c r="I398" s="141">
        <f t="shared" si="49"/>
        <v>100</v>
      </c>
      <c r="J398" s="138">
        <f t="shared" si="50"/>
        <v>0</v>
      </c>
    </row>
    <row r="399" spans="1:10" ht="30">
      <c r="A399" s="102"/>
      <c r="B399" s="102"/>
      <c r="C399" s="124"/>
      <c r="D399" s="99">
        <v>300</v>
      </c>
      <c r="E399" s="193" t="s">
        <v>3</v>
      </c>
      <c r="F399" s="91">
        <v>729.1</v>
      </c>
      <c r="G399" s="138">
        <v>739.1</v>
      </c>
      <c r="H399" s="138">
        <v>739.1</v>
      </c>
      <c r="I399" s="141">
        <f t="shared" si="49"/>
        <v>100</v>
      </c>
      <c r="J399" s="138">
        <f t="shared" si="50"/>
        <v>0</v>
      </c>
    </row>
    <row r="400" spans="1:10" ht="45">
      <c r="A400" s="102"/>
      <c r="B400" s="102"/>
      <c r="C400" s="118" t="s">
        <v>386</v>
      </c>
      <c r="D400" s="118"/>
      <c r="E400" s="194" t="s">
        <v>387</v>
      </c>
      <c r="F400" s="91" t="s">
        <v>264</v>
      </c>
      <c r="G400" s="138">
        <f>G401</f>
        <v>2458.1</v>
      </c>
      <c r="H400" s="138">
        <f>H401</f>
        <v>2203.4</v>
      </c>
      <c r="I400" s="141">
        <f t="shared" si="49"/>
        <v>89.63833855416786</v>
      </c>
      <c r="J400" s="138">
        <f t="shared" si="50"/>
        <v>-254.69999999999982</v>
      </c>
    </row>
    <row r="401" spans="1:10" ht="75">
      <c r="A401" s="102"/>
      <c r="B401" s="102"/>
      <c r="C401" s="118" t="s">
        <v>388</v>
      </c>
      <c r="D401" s="118"/>
      <c r="E401" s="194" t="s">
        <v>389</v>
      </c>
      <c r="F401" s="91" t="s">
        <v>264</v>
      </c>
      <c r="G401" s="138">
        <f>G402+G404</f>
        <v>2458.1</v>
      </c>
      <c r="H401" s="138">
        <f>H402+H404</f>
        <v>2203.4</v>
      </c>
      <c r="I401" s="141">
        <f t="shared" si="49"/>
        <v>89.63833855416786</v>
      </c>
      <c r="J401" s="138">
        <f t="shared" si="50"/>
        <v>-254.69999999999982</v>
      </c>
    </row>
    <row r="402" spans="1:10" ht="15.75">
      <c r="A402" s="102"/>
      <c r="B402" s="102"/>
      <c r="C402" s="118" t="s">
        <v>390</v>
      </c>
      <c r="D402" s="118"/>
      <c r="E402" s="194" t="s">
        <v>391</v>
      </c>
      <c r="F402" s="91" t="s">
        <v>264</v>
      </c>
      <c r="G402" s="138">
        <f>G403</f>
        <v>1230.8</v>
      </c>
      <c r="H402" s="138">
        <f>H403</f>
        <v>976.1</v>
      </c>
      <c r="I402" s="141">
        <f t="shared" si="49"/>
        <v>79.30614234644135</v>
      </c>
      <c r="J402" s="138">
        <f t="shared" si="50"/>
        <v>-254.69999999999993</v>
      </c>
    </row>
    <row r="403" spans="1:10" ht="30">
      <c r="A403" s="102"/>
      <c r="B403" s="102"/>
      <c r="C403" s="118"/>
      <c r="D403" s="118" t="s">
        <v>2</v>
      </c>
      <c r="E403" s="194" t="s">
        <v>3</v>
      </c>
      <c r="F403" s="91" t="s">
        <v>264</v>
      </c>
      <c r="G403" s="138">
        <v>1230.8</v>
      </c>
      <c r="H403" s="138">
        <v>976.1</v>
      </c>
      <c r="I403" s="141">
        <f t="shared" si="49"/>
        <v>79.30614234644135</v>
      </c>
      <c r="J403" s="138">
        <f t="shared" si="50"/>
        <v>-254.69999999999993</v>
      </c>
    </row>
    <row r="404" spans="1:10" ht="90">
      <c r="A404" s="102"/>
      <c r="B404" s="102"/>
      <c r="C404" s="135" t="s">
        <v>392</v>
      </c>
      <c r="D404" s="128"/>
      <c r="E404" s="151" t="s">
        <v>393</v>
      </c>
      <c r="F404" s="91" t="s">
        <v>264</v>
      </c>
      <c r="G404" s="138">
        <f>G405</f>
        <v>1227.3</v>
      </c>
      <c r="H404" s="138">
        <f>H405</f>
        <v>1227.3</v>
      </c>
      <c r="I404" s="141">
        <f t="shared" si="49"/>
        <v>100</v>
      </c>
      <c r="J404" s="138">
        <f t="shared" si="50"/>
        <v>0</v>
      </c>
    </row>
    <row r="405" spans="1:10" ht="30">
      <c r="A405" s="102"/>
      <c r="B405" s="102"/>
      <c r="C405" s="135"/>
      <c r="D405" s="128" t="s">
        <v>2</v>
      </c>
      <c r="E405" s="151" t="s">
        <v>3</v>
      </c>
      <c r="F405" s="91" t="s">
        <v>264</v>
      </c>
      <c r="G405" s="138">
        <v>1227.3</v>
      </c>
      <c r="H405" s="138">
        <v>1227.3</v>
      </c>
      <c r="I405" s="141">
        <f t="shared" si="49"/>
        <v>100</v>
      </c>
      <c r="J405" s="138">
        <f t="shared" si="50"/>
        <v>0</v>
      </c>
    </row>
    <row r="406" spans="1:10" ht="60">
      <c r="A406" s="102"/>
      <c r="B406" s="102"/>
      <c r="C406" s="135" t="s">
        <v>489</v>
      </c>
      <c r="D406" s="128"/>
      <c r="E406" s="151" t="s">
        <v>491</v>
      </c>
      <c r="F406" s="91" t="s">
        <v>264</v>
      </c>
      <c r="G406" s="138">
        <f>G407</f>
        <v>6714.4</v>
      </c>
      <c r="H406" s="138">
        <f>H407</f>
        <v>6705.9</v>
      </c>
      <c r="I406" s="141">
        <f t="shared" si="49"/>
        <v>99.87340641010366</v>
      </c>
      <c r="J406" s="138">
        <f t="shared" si="50"/>
        <v>-8.5</v>
      </c>
    </row>
    <row r="407" spans="1:10" ht="45">
      <c r="A407" s="102"/>
      <c r="B407" s="102"/>
      <c r="C407" s="135" t="s">
        <v>492</v>
      </c>
      <c r="D407" s="128"/>
      <c r="E407" s="151" t="s">
        <v>493</v>
      </c>
      <c r="F407" s="91" t="s">
        <v>264</v>
      </c>
      <c r="G407" s="138">
        <f>G408+G410</f>
        <v>6714.4</v>
      </c>
      <c r="H407" s="138">
        <f>H408+H410</f>
        <v>6705.9</v>
      </c>
      <c r="I407" s="141">
        <f t="shared" si="49"/>
        <v>99.87340641010366</v>
      </c>
      <c r="J407" s="138">
        <f t="shared" si="50"/>
        <v>-8.5</v>
      </c>
    </row>
    <row r="408" spans="1:10" ht="45">
      <c r="A408" s="102"/>
      <c r="B408" s="102"/>
      <c r="C408" s="135" t="s">
        <v>490</v>
      </c>
      <c r="D408" s="128"/>
      <c r="E408" s="151" t="s">
        <v>494</v>
      </c>
      <c r="F408" s="91" t="s">
        <v>264</v>
      </c>
      <c r="G408" s="138">
        <f>G409</f>
        <v>6076</v>
      </c>
      <c r="H408" s="138">
        <f>H409</f>
        <v>6076</v>
      </c>
      <c r="I408" s="141">
        <f t="shared" si="49"/>
        <v>100</v>
      </c>
      <c r="J408" s="138">
        <f t="shared" si="50"/>
        <v>0</v>
      </c>
    </row>
    <row r="409" spans="1:10" ht="30">
      <c r="A409" s="102"/>
      <c r="B409" s="102"/>
      <c r="C409" s="135"/>
      <c r="D409" s="128" t="s">
        <v>2</v>
      </c>
      <c r="E409" s="151" t="s">
        <v>3</v>
      </c>
      <c r="F409" s="91" t="s">
        <v>264</v>
      </c>
      <c r="G409" s="138">
        <v>6076</v>
      </c>
      <c r="H409" s="138">
        <v>6076</v>
      </c>
      <c r="I409" s="141">
        <f t="shared" si="49"/>
        <v>100</v>
      </c>
      <c r="J409" s="138">
        <f t="shared" si="50"/>
        <v>0</v>
      </c>
    </row>
    <row r="410" spans="1:10" ht="60">
      <c r="A410" s="102"/>
      <c r="B410" s="102"/>
      <c r="C410" s="135" t="s">
        <v>519</v>
      </c>
      <c r="D410" s="128"/>
      <c r="E410" s="151" t="s">
        <v>520</v>
      </c>
      <c r="F410" s="91" t="s">
        <v>264</v>
      </c>
      <c r="G410" s="138">
        <f>G411</f>
        <v>638.4</v>
      </c>
      <c r="H410" s="138">
        <f>H411</f>
        <v>629.9</v>
      </c>
      <c r="I410" s="141">
        <f t="shared" si="49"/>
        <v>98.66854636591479</v>
      </c>
      <c r="J410" s="138">
        <f t="shared" si="50"/>
        <v>-8.5</v>
      </c>
    </row>
    <row r="411" spans="1:10" ht="30">
      <c r="A411" s="102"/>
      <c r="B411" s="102"/>
      <c r="C411" s="135"/>
      <c r="D411" s="128" t="s">
        <v>2</v>
      </c>
      <c r="E411" s="151" t="s">
        <v>3</v>
      </c>
      <c r="F411" s="91" t="s">
        <v>264</v>
      </c>
      <c r="G411" s="138">
        <v>638.4</v>
      </c>
      <c r="H411" s="138">
        <v>629.9</v>
      </c>
      <c r="I411" s="141">
        <f t="shared" si="49"/>
        <v>98.66854636591479</v>
      </c>
      <c r="J411" s="138">
        <f t="shared" si="50"/>
        <v>-8.5</v>
      </c>
    </row>
    <row r="412" spans="1:10" ht="15.75">
      <c r="A412" s="102"/>
      <c r="B412" s="125">
        <v>1004</v>
      </c>
      <c r="C412" s="96"/>
      <c r="D412" s="96"/>
      <c r="E412" s="153" t="s">
        <v>105</v>
      </c>
      <c r="F412" s="91">
        <f aca="true" t="shared" si="56" ref="F412:G415">F413</f>
        <v>9246.3</v>
      </c>
      <c r="G412" s="138">
        <f t="shared" si="56"/>
        <v>9246.3</v>
      </c>
      <c r="H412" s="138">
        <f>H413</f>
        <v>9208.7</v>
      </c>
      <c r="I412" s="141">
        <f t="shared" si="49"/>
        <v>99.59335085385507</v>
      </c>
      <c r="J412" s="138">
        <f t="shared" si="50"/>
        <v>-37.599999999998545</v>
      </c>
    </row>
    <row r="413" spans="1:10" ht="61.5" customHeight="1">
      <c r="A413" s="102"/>
      <c r="B413" s="125"/>
      <c r="C413" s="96" t="s">
        <v>294</v>
      </c>
      <c r="D413" s="96"/>
      <c r="E413" s="186" t="s">
        <v>295</v>
      </c>
      <c r="F413" s="91">
        <f t="shared" si="56"/>
        <v>9246.3</v>
      </c>
      <c r="G413" s="138">
        <f t="shared" si="56"/>
        <v>9246.3</v>
      </c>
      <c r="H413" s="138">
        <f>H414</f>
        <v>9208.7</v>
      </c>
      <c r="I413" s="141">
        <f t="shared" si="49"/>
        <v>99.59335085385507</v>
      </c>
      <c r="J413" s="138">
        <f t="shared" si="50"/>
        <v>-37.599999999998545</v>
      </c>
    </row>
    <row r="414" spans="1:10" ht="90">
      <c r="A414" s="102"/>
      <c r="B414" s="125"/>
      <c r="C414" s="96" t="s">
        <v>296</v>
      </c>
      <c r="D414" s="96"/>
      <c r="E414" s="153" t="s">
        <v>363</v>
      </c>
      <c r="F414" s="91">
        <f t="shared" si="56"/>
        <v>9246.3</v>
      </c>
      <c r="G414" s="138">
        <f t="shared" si="56"/>
        <v>9246.3</v>
      </c>
      <c r="H414" s="138">
        <f>H415</f>
        <v>9208.7</v>
      </c>
      <c r="I414" s="141">
        <f t="shared" si="49"/>
        <v>99.59335085385507</v>
      </c>
      <c r="J414" s="138">
        <f t="shared" si="50"/>
        <v>-37.599999999998545</v>
      </c>
    </row>
    <row r="415" spans="1:10" ht="135">
      <c r="A415" s="102"/>
      <c r="B415" s="102"/>
      <c r="C415" s="96" t="s">
        <v>364</v>
      </c>
      <c r="D415" s="96"/>
      <c r="E415" s="153" t="s">
        <v>365</v>
      </c>
      <c r="F415" s="91">
        <f t="shared" si="56"/>
        <v>9246.3</v>
      </c>
      <c r="G415" s="138">
        <f t="shared" si="56"/>
        <v>9246.3</v>
      </c>
      <c r="H415" s="138">
        <f>H416</f>
        <v>9208.7</v>
      </c>
      <c r="I415" s="141">
        <f t="shared" si="49"/>
        <v>99.59335085385507</v>
      </c>
      <c r="J415" s="138">
        <f t="shared" si="50"/>
        <v>-37.599999999998545</v>
      </c>
    </row>
    <row r="416" spans="1:10" ht="45">
      <c r="A416" s="102"/>
      <c r="B416" s="102"/>
      <c r="C416" s="96"/>
      <c r="D416" s="96">
        <v>400</v>
      </c>
      <c r="E416" s="153" t="s">
        <v>360</v>
      </c>
      <c r="F416" s="91">
        <v>9246.3</v>
      </c>
      <c r="G416" s="138">
        <v>9246.3</v>
      </c>
      <c r="H416" s="138">
        <v>9208.7</v>
      </c>
      <c r="I416" s="141">
        <f t="shared" si="49"/>
        <v>99.59335085385507</v>
      </c>
      <c r="J416" s="138">
        <f t="shared" si="50"/>
        <v>-37.599999999998545</v>
      </c>
    </row>
    <row r="417" spans="1:10" ht="15.75">
      <c r="A417" s="102"/>
      <c r="B417" s="119" t="s">
        <v>145</v>
      </c>
      <c r="C417" s="119"/>
      <c r="D417" s="119"/>
      <c r="E417" s="183" t="s">
        <v>146</v>
      </c>
      <c r="F417" s="91">
        <f>F424</f>
        <v>2401.7</v>
      </c>
      <c r="G417" s="138">
        <f>G424+G418</f>
        <v>7227.2</v>
      </c>
      <c r="H417" s="138">
        <f>H424+H418</f>
        <v>2706.9</v>
      </c>
      <c r="I417" s="141">
        <f t="shared" si="49"/>
        <v>37.45433916316139</v>
      </c>
      <c r="J417" s="138">
        <f t="shared" si="50"/>
        <v>-4520.299999999999</v>
      </c>
    </row>
    <row r="418" spans="1:10" ht="15.75">
      <c r="A418" s="102"/>
      <c r="B418" s="119" t="s">
        <v>415</v>
      </c>
      <c r="C418" s="119"/>
      <c r="D418" s="119"/>
      <c r="E418" s="183" t="s">
        <v>459</v>
      </c>
      <c r="F418" s="91" t="s">
        <v>264</v>
      </c>
      <c r="G418" s="138">
        <f aca="true" t="shared" si="57" ref="G418:H422">G419</f>
        <v>1000</v>
      </c>
      <c r="H418" s="138">
        <f t="shared" si="57"/>
        <v>1000</v>
      </c>
      <c r="I418" s="141">
        <f t="shared" si="49"/>
        <v>100</v>
      </c>
      <c r="J418" s="138">
        <f t="shared" si="50"/>
        <v>0</v>
      </c>
    </row>
    <row r="419" spans="1:10" ht="45">
      <c r="A419" s="102"/>
      <c r="B419" s="119"/>
      <c r="C419" s="119" t="s">
        <v>83</v>
      </c>
      <c r="D419" s="119"/>
      <c r="E419" s="155" t="s">
        <v>168</v>
      </c>
      <c r="F419" s="91" t="s">
        <v>264</v>
      </c>
      <c r="G419" s="138">
        <f t="shared" si="57"/>
        <v>1000</v>
      </c>
      <c r="H419" s="138">
        <f t="shared" si="57"/>
        <v>1000</v>
      </c>
      <c r="I419" s="141">
        <f t="shared" si="49"/>
        <v>100</v>
      </c>
      <c r="J419" s="138">
        <f t="shared" si="50"/>
        <v>0</v>
      </c>
    </row>
    <row r="420" spans="1:10" ht="45">
      <c r="A420" s="102"/>
      <c r="B420" s="119"/>
      <c r="C420" s="119" t="s">
        <v>499</v>
      </c>
      <c r="D420" s="119"/>
      <c r="E420" s="160" t="s">
        <v>169</v>
      </c>
      <c r="F420" s="91" t="s">
        <v>264</v>
      </c>
      <c r="G420" s="138">
        <f t="shared" si="57"/>
        <v>1000</v>
      </c>
      <c r="H420" s="138">
        <f t="shared" si="57"/>
        <v>1000</v>
      </c>
      <c r="I420" s="141">
        <f t="shared" si="49"/>
        <v>100</v>
      </c>
      <c r="J420" s="138">
        <f t="shared" si="50"/>
        <v>0</v>
      </c>
    </row>
    <row r="421" spans="1:10" ht="30">
      <c r="A421" s="102"/>
      <c r="B421" s="119"/>
      <c r="C421" s="119" t="s">
        <v>521</v>
      </c>
      <c r="D421" s="119"/>
      <c r="E421" s="183" t="s">
        <v>503</v>
      </c>
      <c r="F421" s="91" t="s">
        <v>264</v>
      </c>
      <c r="G421" s="138">
        <f t="shared" si="57"/>
        <v>1000</v>
      </c>
      <c r="H421" s="138">
        <f t="shared" si="57"/>
        <v>1000</v>
      </c>
      <c r="I421" s="141">
        <f t="shared" si="49"/>
        <v>100</v>
      </c>
      <c r="J421" s="138">
        <f t="shared" si="50"/>
        <v>0</v>
      </c>
    </row>
    <row r="422" spans="1:10" ht="45">
      <c r="A422" s="102"/>
      <c r="B422" s="119"/>
      <c r="C422" s="119" t="s">
        <v>522</v>
      </c>
      <c r="D422" s="119"/>
      <c r="E422" s="183" t="s">
        <v>504</v>
      </c>
      <c r="F422" s="91" t="s">
        <v>264</v>
      </c>
      <c r="G422" s="138">
        <f t="shared" si="57"/>
        <v>1000</v>
      </c>
      <c r="H422" s="138">
        <f t="shared" si="57"/>
        <v>1000</v>
      </c>
      <c r="I422" s="141">
        <f t="shared" si="49"/>
        <v>100</v>
      </c>
      <c r="J422" s="138">
        <f t="shared" si="50"/>
        <v>0</v>
      </c>
    </row>
    <row r="423" spans="1:10" ht="45">
      <c r="A423" s="102"/>
      <c r="B423" s="119"/>
      <c r="C423" s="119"/>
      <c r="D423" s="119" t="s">
        <v>1</v>
      </c>
      <c r="E423" s="150" t="s">
        <v>59</v>
      </c>
      <c r="F423" s="91" t="s">
        <v>264</v>
      </c>
      <c r="G423" s="138">
        <v>1000</v>
      </c>
      <c r="H423" s="138">
        <v>1000</v>
      </c>
      <c r="I423" s="141">
        <f t="shared" si="49"/>
        <v>100</v>
      </c>
      <c r="J423" s="138">
        <f t="shared" si="50"/>
        <v>0</v>
      </c>
    </row>
    <row r="424" spans="1:10" ht="18.75" customHeight="1">
      <c r="A424" s="102"/>
      <c r="B424" s="119" t="s">
        <v>147</v>
      </c>
      <c r="C424" s="119"/>
      <c r="D424" s="119"/>
      <c r="E424" s="195" t="s">
        <v>148</v>
      </c>
      <c r="F424" s="91">
        <f>F425</f>
        <v>2401.7</v>
      </c>
      <c r="G424" s="91">
        <f>G425+G435</f>
        <v>6227.2</v>
      </c>
      <c r="H424" s="91">
        <f>H425+H435</f>
        <v>1706.9</v>
      </c>
      <c r="I424" s="141">
        <f aca="true" t="shared" si="58" ref="I424:I487">H424/G424*100</f>
        <v>27.41039311408017</v>
      </c>
      <c r="J424" s="138">
        <f aca="true" t="shared" si="59" ref="J424:J487">H424-G424</f>
        <v>-4520.299999999999</v>
      </c>
    </row>
    <row r="425" spans="1:10" ht="45">
      <c r="A425" s="102"/>
      <c r="B425" s="102"/>
      <c r="C425" s="95" t="s">
        <v>83</v>
      </c>
      <c r="D425" s="96"/>
      <c r="E425" s="155" t="s">
        <v>168</v>
      </c>
      <c r="F425" s="91">
        <f>F426</f>
        <v>2401.7</v>
      </c>
      <c r="G425" s="91">
        <f aca="true" t="shared" si="60" ref="G425:H427">G426</f>
        <v>1837.2</v>
      </c>
      <c r="H425" s="91">
        <f t="shared" si="60"/>
        <v>1706.9</v>
      </c>
      <c r="I425" s="141">
        <f t="shared" si="58"/>
        <v>92.90768560853473</v>
      </c>
      <c r="J425" s="138">
        <f t="shared" si="59"/>
        <v>-130.29999999999995</v>
      </c>
    </row>
    <row r="426" spans="1:10" ht="45">
      <c r="A426" s="102"/>
      <c r="B426" s="102"/>
      <c r="C426" s="95" t="s">
        <v>195</v>
      </c>
      <c r="D426" s="96"/>
      <c r="E426" s="160" t="s">
        <v>169</v>
      </c>
      <c r="F426" s="91">
        <f>F427</f>
        <v>2401.7</v>
      </c>
      <c r="G426" s="91">
        <f>G427+G432</f>
        <v>1837.2</v>
      </c>
      <c r="H426" s="91">
        <f>H427+H432</f>
        <v>1706.9</v>
      </c>
      <c r="I426" s="141">
        <f t="shared" si="58"/>
        <v>92.90768560853473</v>
      </c>
      <c r="J426" s="138">
        <f t="shared" si="59"/>
        <v>-130.29999999999995</v>
      </c>
    </row>
    <row r="427" spans="1:10" ht="45">
      <c r="A427" s="102"/>
      <c r="B427" s="102"/>
      <c r="C427" s="95" t="s">
        <v>196</v>
      </c>
      <c r="D427" s="96"/>
      <c r="E427" s="160" t="s">
        <v>85</v>
      </c>
      <c r="F427" s="91">
        <f>F428</f>
        <v>2401.7</v>
      </c>
      <c r="G427" s="91">
        <f t="shared" si="60"/>
        <v>1426.7</v>
      </c>
      <c r="H427" s="91">
        <f t="shared" si="60"/>
        <v>1296.4</v>
      </c>
      <c r="I427" s="141">
        <f t="shared" si="58"/>
        <v>90.86703581692018</v>
      </c>
      <c r="J427" s="138">
        <f t="shared" si="59"/>
        <v>-130.29999999999995</v>
      </c>
    </row>
    <row r="428" spans="1:10" ht="48" customHeight="1">
      <c r="A428" s="102"/>
      <c r="B428" s="102"/>
      <c r="C428" s="95" t="s">
        <v>197</v>
      </c>
      <c r="D428" s="96"/>
      <c r="E428" s="153" t="s">
        <v>34</v>
      </c>
      <c r="F428" s="91">
        <f>F430+F429+F431</f>
        <v>2401.7</v>
      </c>
      <c r="G428" s="91">
        <f>G430+G429+G431</f>
        <v>1426.7</v>
      </c>
      <c r="H428" s="91">
        <f>H430+H429+H431</f>
        <v>1296.4</v>
      </c>
      <c r="I428" s="141">
        <f t="shared" si="58"/>
        <v>90.86703581692018</v>
      </c>
      <c r="J428" s="138">
        <f t="shared" si="59"/>
        <v>-130.29999999999995</v>
      </c>
    </row>
    <row r="429" spans="1:10" ht="90">
      <c r="A429" s="102"/>
      <c r="B429" s="102"/>
      <c r="C429" s="95"/>
      <c r="D429" s="95" t="s">
        <v>0</v>
      </c>
      <c r="E429" s="150" t="s">
        <v>58</v>
      </c>
      <c r="F429" s="91">
        <v>250</v>
      </c>
      <c r="G429" s="138">
        <v>250</v>
      </c>
      <c r="H429" s="138">
        <v>194.5</v>
      </c>
      <c r="I429" s="141">
        <f t="shared" si="58"/>
        <v>77.8</v>
      </c>
      <c r="J429" s="138">
        <f t="shared" si="59"/>
        <v>-55.5</v>
      </c>
    </row>
    <row r="430" spans="1:10" ht="45">
      <c r="A430" s="102"/>
      <c r="B430" s="102"/>
      <c r="C430" s="95"/>
      <c r="D430" s="101" t="s">
        <v>1</v>
      </c>
      <c r="E430" s="150" t="s">
        <v>59</v>
      </c>
      <c r="F430" s="91">
        <v>2121.7</v>
      </c>
      <c r="G430" s="138">
        <v>1146.7</v>
      </c>
      <c r="H430" s="138">
        <v>1097.4</v>
      </c>
      <c r="I430" s="141">
        <f t="shared" si="58"/>
        <v>95.70070637481469</v>
      </c>
      <c r="J430" s="138">
        <f t="shared" si="59"/>
        <v>-49.299999999999955</v>
      </c>
    </row>
    <row r="431" spans="1:10" ht="30">
      <c r="A431" s="102"/>
      <c r="B431" s="102"/>
      <c r="C431" s="95"/>
      <c r="D431" s="96" t="s">
        <v>2</v>
      </c>
      <c r="E431" s="153" t="s">
        <v>3</v>
      </c>
      <c r="F431" s="91">
        <v>30</v>
      </c>
      <c r="G431" s="138">
        <v>30</v>
      </c>
      <c r="H431" s="138">
        <v>4.5</v>
      </c>
      <c r="I431" s="141">
        <f t="shared" si="58"/>
        <v>15</v>
      </c>
      <c r="J431" s="138">
        <f t="shared" si="59"/>
        <v>-25.5</v>
      </c>
    </row>
    <row r="432" spans="1:10" ht="45">
      <c r="A432" s="102"/>
      <c r="B432" s="102"/>
      <c r="C432" s="95" t="s">
        <v>523</v>
      </c>
      <c r="D432" s="96"/>
      <c r="E432" s="153" t="s">
        <v>525</v>
      </c>
      <c r="F432" s="91" t="str">
        <f aca="true" t="shared" si="61" ref="F432:H433">F433</f>
        <v>-</v>
      </c>
      <c r="G432" s="138">
        <f t="shared" si="61"/>
        <v>410.5</v>
      </c>
      <c r="H432" s="138">
        <f t="shared" si="61"/>
        <v>410.5</v>
      </c>
      <c r="I432" s="141">
        <f t="shared" si="58"/>
        <v>100</v>
      </c>
      <c r="J432" s="138">
        <f t="shared" si="59"/>
        <v>0</v>
      </c>
    </row>
    <row r="433" spans="1:10" ht="73.5" customHeight="1">
      <c r="A433" s="102"/>
      <c r="B433" s="102"/>
      <c r="C433" s="95" t="s">
        <v>524</v>
      </c>
      <c r="D433" s="96"/>
      <c r="E433" s="153" t="s">
        <v>468</v>
      </c>
      <c r="F433" s="91" t="str">
        <f t="shared" si="61"/>
        <v>-</v>
      </c>
      <c r="G433" s="138">
        <f t="shared" si="61"/>
        <v>410.5</v>
      </c>
      <c r="H433" s="138">
        <f t="shared" si="61"/>
        <v>410.5</v>
      </c>
      <c r="I433" s="141">
        <f t="shared" si="58"/>
        <v>100</v>
      </c>
      <c r="J433" s="138">
        <f t="shared" si="59"/>
        <v>0</v>
      </c>
    </row>
    <row r="434" spans="1:10" ht="45">
      <c r="A434" s="102"/>
      <c r="B434" s="102"/>
      <c r="C434" s="95"/>
      <c r="D434" s="96">
        <v>200</v>
      </c>
      <c r="E434" s="150" t="s">
        <v>59</v>
      </c>
      <c r="F434" s="91" t="str">
        <f>F435</f>
        <v>-</v>
      </c>
      <c r="G434" s="138">
        <v>410.5</v>
      </c>
      <c r="H434" s="138">
        <v>410.5</v>
      </c>
      <c r="I434" s="141">
        <f t="shared" si="58"/>
        <v>100</v>
      </c>
      <c r="J434" s="138">
        <f t="shared" si="59"/>
        <v>0</v>
      </c>
    </row>
    <row r="435" spans="1:10" ht="45">
      <c r="A435" s="102"/>
      <c r="B435" s="114"/>
      <c r="C435" s="126" t="s">
        <v>366</v>
      </c>
      <c r="D435" s="127"/>
      <c r="E435" s="163" t="s">
        <v>367</v>
      </c>
      <c r="F435" s="91" t="str">
        <f>F436</f>
        <v>-</v>
      </c>
      <c r="G435" s="138">
        <f aca="true" t="shared" si="62" ref="G435:H437">G436</f>
        <v>4390</v>
      </c>
      <c r="H435" s="138">
        <f t="shared" si="62"/>
        <v>0</v>
      </c>
      <c r="I435" s="141">
        <f t="shared" si="58"/>
        <v>0</v>
      </c>
      <c r="J435" s="138">
        <f t="shared" si="59"/>
        <v>-4390</v>
      </c>
    </row>
    <row r="436" spans="1:10" ht="45">
      <c r="A436" s="102"/>
      <c r="B436" s="95"/>
      <c r="C436" s="126" t="s">
        <v>368</v>
      </c>
      <c r="D436" s="95"/>
      <c r="E436" s="161" t="s">
        <v>451</v>
      </c>
      <c r="F436" s="91" t="str">
        <f>F437</f>
        <v>-</v>
      </c>
      <c r="G436" s="138">
        <f>G437</f>
        <v>4390</v>
      </c>
      <c r="H436" s="138">
        <f t="shared" si="62"/>
        <v>0</v>
      </c>
      <c r="I436" s="141">
        <f t="shared" si="58"/>
        <v>0</v>
      </c>
      <c r="J436" s="138">
        <f t="shared" si="59"/>
        <v>-4390</v>
      </c>
    </row>
    <row r="437" spans="1:10" ht="30.75" customHeight="1">
      <c r="A437" s="102"/>
      <c r="B437" s="95"/>
      <c r="C437" s="135" t="s">
        <v>383</v>
      </c>
      <c r="D437" s="128"/>
      <c r="E437" s="164" t="s">
        <v>369</v>
      </c>
      <c r="F437" s="91" t="str">
        <f>F438</f>
        <v>-</v>
      </c>
      <c r="G437" s="138">
        <f>G438</f>
        <v>4390</v>
      </c>
      <c r="H437" s="138">
        <f t="shared" si="62"/>
        <v>0</v>
      </c>
      <c r="I437" s="141">
        <f t="shared" si="58"/>
        <v>0</v>
      </c>
      <c r="J437" s="138">
        <f t="shared" si="59"/>
        <v>-4390</v>
      </c>
    </row>
    <row r="438" spans="1:10" ht="45">
      <c r="A438" s="102"/>
      <c r="B438" s="95"/>
      <c r="C438" s="135"/>
      <c r="D438" s="128" t="s">
        <v>1</v>
      </c>
      <c r="E438" s="151" t="s">
        <v>59</v>
      </c>
      <c r="F438" s="91" t="s">
        <v>264</v>
      </c>
      <c r="G438" s="137">
        <v>4390</v>
      </c>
      <c r="H438" s="137">
        <v>0</v>
      </c>
      <c r="I438" s="141">
        <f t="shared" si="58"/>
        <v>0</v>
      </c>
      <c r="J438" s="138">
        <f t="shared" si="59"/>
        <v>-4390</v>
      </c>
    </row>
    <row r="439" spans="1:10" ht="15.75">
      <c r="A439" s="102"/>
      <c r="B439" s="111" t="s">
        <v>149</v>
      </c>
      <c r="C439" s="111"/>
      <c r="D439" s="111"/>
      <c r="E439" s="162" t="s">
        <v>150</v>
      </c>
      <c r="F439" s="91">
        <f>F440</f>
        <v>1378.5</v>
      </c>
      <c r="G439" s="137">
        <f aca="true" t="shared" si="63" ref="G439:H441">G440</f>
        <v>1678.5</v>
      </c>
      <c r="H439" s="137">
        <f t="shared" si="63"/>
        <v>1678.5</v>
      </c>
      <c r="I439" s="141">
        <f t="shared" si="58"/>
        <v>100</v>
      </c>
      <c r="J439" s="138">
        <f t="shared" si="59"/>
        <v>0</v>
      </c>
    </row>
    <row r="440" spans="1:10" ht="15.75">
      <c r="A440" s="102"/>
      <c r="B440" s="111" t="s">
        <v>151</v>
      </c>
      <c r="C440" s="111"/>
      <c r="D440" s="111"/>
      <c r="E440" s="162" t="s">
        <v>152</v>
      </c>
      <c r="F440" s="91">
        <f>F441</f>
        <v>1378.5</v>
      </c>
      <c r="G440" s="138">
        <f t="shared" si="63"/>
        <v>1678.5</v>
      </c>
      <c r="H440" s="138">
        <f t="shared" si="63"/>
        <v>1678.5</v>
      </c>
      <c r="I440" s="141">
        <f t="shared" si="58"/>
        <v>100</v>
      </c>
      <c r="J440" s="138">
        <f t="shared" si="59"/>
        <v>0</v>
      </c>
    </row>
    <row r="441" spans="1:10" ht="15.75">
      <c r="A441" s="102"/>
      <c r="B441" s="111"/>
      <c r="C441" s="103" t="s">
        <v>86</v>
      </c>
      <c r="D441" s="98"/>
      <c r="E441" s="173" t="s">
        <v>14</v>
      </c>
      <c r="F441" s="91">
        <f>F442</f>
        <v>1378.5</v>
      </c>
      <c r="G441" s="138">
        <f>G442</f>
        <v>1678.5</v>
      </c>
      <c r="H441" s="138">
        <f t="shared" si="63"/>
        <v>1678.5</v>
      </c>
      <c r="I441" s="141">
        <f t="shared" si="58"/>
        <v>100</v>
      </c>
      <c r="J441" s="138">
        <f t="shared" si="59"/>
        <v>0</v>
      </c>
    </row>
    <row r="442" spans="1:10" ht="30">
      <c r="A442" s="102"/>
      <c r="B442" s="111"/>
      <c r="C442" s="98" t="s">
        <v>173</v>
      </c>
      <c r="D442" s="98"/>
      <c r="E442" s="168" t="s">
        <v>19</v>
      </c>
      <c r="F442" s="91">
        <f>F445+F443</f>
        <v>1378.5</v>
      </c>
      <c r="G442" s="138">
        <f>G443+G445</f>
        <v>1678.5</v>
      </c>
      <c r="H442" s="138">
        <f>H443+H445</f>
        <v>1678.5</v>
      </c>
      <c r="I442" s="141">
        <f t="shared" si="58"/>
        <v>100</v>
      </c>
      <c r="J442" s="138">
        <f t="shared" si="59"/>
        <v>0</v>
      </c>
    </row>
    <row r="443" spans="1:10" ht="60">
      <c r="A443" s="102"/>
      <c r="B443" s="111"/>
      <c r="C443" s="96" t="s">
        <v>452</v>
      </c>
      <c r="D443" s="98"/>
      <c r="E443" s="168" t="s">
        <v>453</v>
      </c>
      <c r="F443" s="91">
        <f>F444</f>
        <v>238.8</v>
      </c>
      <c r="G443" s="138">
        <f>G444</f>
        <v>238.8</v>
      </c>
      <c r="H443" s="138">
        <f>H444</f>
        <v>238.8</v>
      </c>
      <c r="I443" s="141">
        <f t="shared" si="58"/>
        <v>100</v>
      </c>
      <c r="J443" s="138">
        <f t="shared" si="59"/>
        <v>0</v>
      </c>
    </row>
    <row r="444" spans="1:10" ht="45">
      <c r="A444" s="102"/>
      <c r="B444" s="111"/>
      <c r="C444" s="98"/>
      <c r="D444" s="96">
        <v>600</v>
      </c>
      <c r="E444" s="150" t="s">
        <v>20</v>
      </c>
      <c r="F444" s="91">
        <v>238.8</v>
      </c>
      <c r="G444" s="138">
        <v>238.8</v>
      </c>
      <c r="H444" s="138">
        <v>238.8</v>
      </c>
      <c r="I444" s="141">
        <f t="shared" si="58"/>
        <v>100</v>
      </c>
      <c r="J444" s="138">
        <f t="shared" si="59"/>
        <v>0</v>
      </c>
    </row>
    <row r="445" spans="1:10" ht="30">
      <c r="A445" s="102"/>
      <c r="B445" s="111"/>
      <c r="C445" s="96" t="s">
        <v>198</v>
      </c>
      <c r="D445" s="96"/>
      <c r="E445" s="153" t="s">
        <v>62</v>
      </c>
      <c r="F445" s="91">
        <f>F446</f>
        <v>1139.7</v>
      </c>
      <c r="G445" s="138">
        <f>G446</f>
        <v>1439.7</v>
      </c>
      <c r="H445" s="138">
        <f>H446</f>
        <v>1439.7</v>
      </c>
      <c r="I445" s="141">
        <f t="shared" si="58"/>
        <v>100</v>
      </c>
      <c r="J445" s="138">
        <f t="shared" si="59"/>
        <v>0</v>
      </c>
    </row>
    <row r="446" spans="1:10" ht="45">
      <c r="A446" s="102"/>
      <c r="B446" s="111"/>
      <c r="C446" s="96"/>
      <c r="D446" s="96">
        <v>600</v>
      </c>
      <c r="E446" s="150" t="s">
        <v>20</v>
      </c>
      <c r="F446" s="91">
        <f>1139.9-0.2</f>
        <v>1139.7</v>
      </c>
      <c r="G446" s="138">
        <v>1439.7</v>
      </c>
      <c r="H446" s="138">
        <v>1439.7</v>
      </c>
      <c r="I446" s="141">
        <f t="shared" si="58"/>
        <v>100</v>
      </c>
      <c r="J446" s="138">
        <f t="shared" si="59"/>
        <v>0</v>
      </c>
    </row>
    <row r="447" spans="1:10" ht="30">
      <c r="A447" s="102"/>
      <c r="B447" s="117" t="s">
        <v>394</v>
      </c>
      <c r="C447" s="117"/>
      <c r="D447" s="117"/>
      <c r="E447" s="161" t="s">
        <v>395</v>
      </c>
      <c r="F447" s="91">
        <f aca="true" t="shared" si="64" ref="F447:F452">F448</f>
        <v>3</v>
      </c>
      <c r="G447" s="138">
        <f aca="true" t="shared" si="65" ref="G447:G452">G448</f>
        <v>1.7</v>
      </c>
      <c r="H447" s="138">
        <f aca="true" t="shared" si="66" ref="H447:H452">H448</f>
        <v>1.7</v>
      </c>
      <c r="I447" s="141">
        <f t="shared" si="58"/>
        <v>100</v>
      </c>
      <c r="J447" s="138">
        <f t="shared" si="59"/>
        <v>0</v>
      </c>
    </row>
    <row r="448" spans="1:10" ht="30">
      <c r="A448" s="102"/>
      <c r="B448" s="117" t="s">
        <v>396</v>
      </c>
      <c r="C448" s="117"/>
      <c r="D448" s="117"/>
      <c r="E448" s="161" t="s">
        <v>397</v>
      </c>
      <c r="F448" s="91">
        <f t="shared" si="64"/>
        <v>3</v>
      </c>
      <c r="G448" s="138">
        <f t="shared" si="65"/>
        <v>1.7</v>
      </c>
      <c r="H448" s="138">
        <f t="shared" si="66"/>
        <v>1.7</v>
      </c>
      <c r="I448" s="141">
        <f t="shared" si="58"/>
        <v>100</v>
      </c>
      <c r="J448" s="138">
        <f t="shared" si="59"/>
        <v>0</v>
      </c>
    </row>
    <row r="449" spans="1:10" ht="45">
      <c r="A449" s="102"/>
      <c r="B449" s="121"/>
      <c r="C449" s="117" t="s">
        <v>201</v>
      </c>
      <c r="D449" s="118"/>
      <c r="E449" s="154" t="s">
        <v>170</v>
      </c>
      <c r="F449" s="91">
        <f t="shared" si="64"/>
        <v>3</v>
      </c>
      <c r="G449" s="138">
        <f t="shared" si="65"/>
        <v>1.7</v>
      </c>
      <c r="H449" s="138">
        <f t="shared" si="66"/>
        <v>1.7</v>
      </c>
      <c r="I449" s="141">
        <f t="shared" si="58"/>
        <v>100</v>
      </c>
      <c r="J449" s="138">
        <f t="shared" si="59"/>
        <v>0</v>
      </c>
    </row>
    <row r="450" spans="1:10" ht="45">
      <c r="A450" s="102"/>
      <c r="B450" s="121"/>
      <c r="C450" s="117" t="s">
        <v>398</v>
      </c>
      <c r="D450" s="118"/>
      <c r="E450" s="154" t="s">
        <v>454</v>
      </c>
      <c r="F450" s="91">
        <f t="shared" si="64"/>
        <v>3</v>
      </c>
      <c r="G450" s="138">
        <f t="shared" si="65"/>
        <v>1.7</v>
      </c>
      <c r="H450" s="138">
        <f t="shared" si="66"/>
        <v>1.7</v>
      </c>
      <c r="I450" s="141">
        <f t="shared" si="58"/>
        <v>100</v>
      </c>
      <c r="J450" s="138">
        <f t="shared" si="59"/>
        <v>0</v>
      </c>
    </row>
    <row r="451" spans="1:10" ht="45">
      <c r="A451" s="102"/>
      <c r="B451" s="121"/>
      <c r="C451" s="117" t="s">
        <v>399</v>
      </c>
      <c r="D451" s="117"/>
      <c r="E451" s="160" t="s">
        <v>455</v>
      </c>
      <c r="F451" s="91">
        <f t="shared" si="64"/>
        <v>3</v>
      </c>
      <c r="G451" s="138">
        <f t="shared" si="65"/>
        <v>1.7</v>
      </c>
      <c r="H451" s="138">
        <f t="shared" si="66"/>
        <v>1.7</v>
      </c>
      <c r="I451" s="141">
        <f t="shared" si="58"/>
        <v>100</v>
      </c>
      <c r="J451" s="138">
        <f t="shared" si="59"/>
        <v>0</v>
      </c>
    </row>
    <row r="452" spans="1:10" ht="45">
      <c r="A452" s="102"/>
      <c r="B452" s="121"/>
      <c r="C452" s="117" t="s">
        <v>400</v>
      </c>
      <c r="D452" s="117"/>
      <c r="E452" s="156" t="s">
        <v>401</v>
      </c>
      <c r="F452" s="91">
        <f t="shared" si="64"/>
        <v>3</v>
      </c>
      <c r="G452" s="138">
        <f t="shared" si="65"/>
        <v>1.7</v>
      </c>
      <c r="H452" s="138">
        <f t="shared" si="66"/>
        <v>1.7</v>
      </c>
      <c r="I452" s="141">
        <f t="shared" si="58"/>
        <v>100</v>
      </c>
      <c r="J452" s="138">
        <f t="shared" si="59"/>
        <v>0</v>
      </c>
    </row>
    <row r="453" spans="1:10" ht="30">
      <c r="A453" s="102"/>
      <c r="B453" s="121"/>
      <c r="C453" s="118"/>
      <c r="D453" s="117" t="s">
        <v>402</v>
      </c>
      <c r="E453" s="156" t="s">
        <v>403</v>
      </c>
      <c r="F453" s="91">
        <f>289.7-286.7</f>
        <v>3</v>
      </c>
      <c r="G453" s="138">
        <v>1.7</v>
      </c>
      <c r="H453" s="138">
        <v>1.7</v>
      </c>
      <c r="I453" s="141">
        <f t="shared" si="58"/>
        <v>100</v>
      </c>
      <c r="J453" s="138">
        <f t="shared" si="59"/>
        <v>0</v>
      </c>
    </row>
    <row r="454" spans="1:10" ht="30">
      <c r="A454" s="111" t="s">
        <v>153</v>
      </c>
      <c r="B454" s="111"/>
      <c r="C454" s="111"/>
      <c r="D454" s="111"/>
      <c r="E454" s="162" t="s">
        <v>154</v>
      </c>
      <c r="F454" s="91">
        <f>F455</f>
        <v>2870.2</v>
      </c>
      <c r="G454" s="91">
        <f aca="true" t="shared" si="67" ref="G454:H457">G455</f>
        <v>3014.5</v>
      </c>
      <c r="H454" s="91">
        <f t="shared" si="67"/>
        <v>3014.4</v>
      </c>
      <c r="I454" s="141">
        <f t="shared" si="58"/>
        <v>99.99668270028197</v>
      </c>
      <c r="J454" s="138">
        <f t="shared" si="59"/>
        <v>-0.09999999999990905</v>
      </c>
    </row>
    <row r="455" spans="1:10" ht="15.75">
      <c r="A455" s="111"/>
      <c r="B455" s="114" t="s">
        <v>108</v>
      </c>
      <c r="C455" s="114"/>
      <c r="D455" s="114"/>
      <c r="E455" s="183" t="s">
        <v>109</v>
      </c>
      <c r="F455" s="91">
        <f>F456</f>
        <v>2870.2</v>
      </c>
      <c r="G455" s="91">
        <f t="shared" si="67"/>
        <v>3014.5</v>
      </c>
      <c r="H455" s="91">
        <f t="shared" si="67"/>
        <v>3014.4</v>
      </c>
      <c r="I455" s="141">
        <f t="shared" si="58"/>
        <v>99.99668270028197</v>
      </c>
      <c r="J455" s="138">
        <f t="shared" si="59"/>
        <v>-0.09999999999990905</v>
      </c>
    </row>
    <row r="456" spans="1:10" ht="60">
      <c r="A456" s="111"/>
      <c r="B456" s="114" t="s">
        <v>155</v>
      </c>
      <c r="C456" s="114"/>
      <c r="D456" s="114"/>
      <c r="E456" s="184" t="s">
        <v>456</v>
      </c>
      <c r="F456" s="91">
        <f>F457</f>
        <v>2870.2</v>
      </c>
      <c r="G456" s="91">
        <f t="shared" si="67"/>
        <v>3014.5</v>
      </c>
      <c r="H456" s="91">
        <f t="shared" si="67"/>
        <v>3014.4</v>
      </c>
      <c r="I456" s="141">
        <f t="shared" si="58"/>
        <v>99.99668270028197</v>
      </c>
      <c r="J456" s="138">
        <f t="shared" si="59"/>
        <v>-0.09999999999990905</v>
      </c>
    </row>
    <row r="457" spans="1:10" ht="15.75">
      <c r="A457" s="111"/>
      <c r="B457" s="102"/>
      <c r="C457" s="103" t="s">
        <v>86</v>
      </c>
      <c r="D457" s="98"/>
      <c r="E457" s="173" t="s">
        <v>14</v>
      </c>
      <c r="F457" s="91">
        <f>F458</f>
        <v>2870.2</v>
      </c>
      <c r="G457" s="91">
        <f t="shared" si="67"/>
        <v>3014.5</v>
      </c>
      <c r="H457" s="91">
        <f t="shared" si="67"/>
        <v>3014.4</v>
      </c>
      <c r="I457" s="141">
        <f t="shared" si="58"/>
        <v>99.99668270028197</v>
      </c>
      <c r="J457" s="138">
        <f t="shared" si="59"/>
        <v>-0.09999999999990905</v>
      </c>
    </row>
    <row r="458" spans="1:10" ht="45">
      <c r="A458" s="111"/>
      <c r="B458" s="102"/>
      <c r="C458" s="112" t="s">
        <v>70</v>
      </c>
      <c r="D458" s="98"/>
      <c r="E458" s="153" t="s">
        <v>69</v>
      </c>
      <c r="F458" s="91">
        <f>F459+F461+F463</f>
        <v>2870.2</v>
      </c>
      <c r="G458" s="91">
        <f>G459+G461+G463</f>
        <v>3014.5</v>
      </c>
      <c r="H458" s="91">
        <f>H459+H461+H463</f>
        <v>3014.4</v>
      </c>
      <c r="I458" s="141">
        <f t="shared" si="58"/>
        <v>99.99668270028197</v>
      </c>
      <c r="J458" s="138">
        <f t="shared" si="59"/>
        <v>-0.09999999999990905</v>
      </c>
    </row>
    <row r="459" spans="1:10" ht="30">
      <c r="A459" s="111"/>
      <c r="B459" s="102"/>
      <c r="C459" s="98" t="s">
        <v>172</v>
      </c>
      <c r="D459" s="98"/>
      <c r="E459" s="160" t="s">
        <v>17</v>
      </c>
      <c r="F459" s="91">
        <f>F460</f>
        <v>1571.6000000000001</v>
      </c>
      <c r="G459" s="91">
        <f>G460</f>
        <v>1441.6</v>
      </c>
      <c r="H459" s="91">
        <f>H460</f>
        <v>1441.6</v>
      </c>
      <c r="I459" s="141">
        <f t="shared" si="58"/>
        <v>100</v>
      </c>
      <c r="J459" s="138">
        <f t="shared" si="59"/>
        <v>0</v>
      </c>
    </row>
    <row r="460" spans="1:10" ht="90">
      <c r="A460" s="111"/>
      <c r="B460" s="102"/>
      <c r="C460" s="98"/>
      <c r="D460" s="101" t="s">
        <v>0</v>
      </c>
      <c r="E460" s="150" t="s">
        <v>58</v>
      </c>
      <c r="F460" s="91">
        <f>1616.7-45.1</f>
        <v>1571.6000000000001</v>
      </c>
      <c r="G460" s="138">
        <v>1441.6</v>
      </c>
      <c r="H460" s="138">
        <v>1441.6</v>
      </c>
      <c r="I460" s="141">
        <f t="shared" si="58"/>
        <v>100</v>
      </c>
      <c r="J460" s="138">
        <f t="shared" si="59"/>
        <v>0</v>
      </c>
    </row>
    <row r="461" spans="1:10" ht="30">
      <c r="A461" s="111"/>
      <c r="B461" s="102"/>
      <c r="C461" s="98" t="s">
        <v>199</v>
      </c>
      <c r="D461" s="95"/>
      <c r="E461" s="160" t="s">
        <v>18</v>
      </c>
      <c r="F461" s="91">
        <f>F462</f>
        <v>126.6</v>
      </c>
      <c r="G461" s="91">
        <f>G462</f>
        <v>101.9</v>
      </c>
      <c r="H461" s="91">
        <f>H462</f>
        <v>101.9</v>
      </c>
      <c r="I461" s="141">
        <f t="shared" si="58"/>
        <v>100</v>
      </c>
      <c r="J461" s="138">
        <f t="shared" si="59"/>
        <v>0</v>
      </c>
    </row>
    <row r="462" spans="1:10" ht="90">
      <c r="A462" s="111"/>
      <c r="B462" s="102"/>
      <c r="C462" s="98"/>
      <c r="D462" s="101" t="s">
        <v>0</v>
      </c>
      <c r="E462" s="150" t="s">
        <v>58</v>
      </c>
      <c r="F462" s="91">
        <v>126.6</v>
      </c>
      <c r="G462" s="138">
        <v>101.9</v>
      </c>
      <c r="H462" s="138">
        <v>101.9</v>
      </c>
      <c r="I462" s="141">
        <f t="shared" si="58"/>
        <v>100</v>
      </c>
      <c r="J462" s="138">
        <f t="shared" si="59"/>
        <v>0</v>
      </c>
    </row>
    <row r="463" spans="1:10" ht="35.25" customHeight="1">
      <c r="A463" s="111"/>
      <c r="B463" s="102"/>
      <c r="C463" s="98" t="s">
        <v>200</v>
      </c>
      <c r="D463" s="98"/>
      <c r="E463" s="154" t="s">
        <v>73</v>
      </c>
      <c r="F463" s="91">
        <f>F464+F465</f>
        <v>1172</v>
      </c>
      <c r="G463" s="91">
        <f>G464+G465+G466</f>
        <v>1471</v>
      </c>
      <c r="H463" s="91">
        <f>H464+H465+H466</f>
        <v>1470.9</v>
      </c>
      <c r="I463" s="141">
        <f t="shared" si="58"/>
        <v>99.99320190346704</v>
      </c>
      <c r="J463" s="138">
        <f t="shared" si="59"/>
        <v>-0.09999999999990905</v>
      </c>
    </row>
    <row r="464" spans="1:10" ht="90">
      <c r="A464" s="102"/>
      <c r="B464" s="102"/>
      <c r="C464" s="98"/>
      <c r="D464" s="101" t="s">
        <v>0</v>
      </c>
      <c r="E464" s="150" t="s">
        <v>58</v>
      </c>
      <c r="F464" s="91">
        <f>1089.1-25.8</f>
        <v>1063.3</v>
      </c>
      <c r="G464" s="138">
        <v>1346</v>
      </c>
      <c r="H464" s="138">
        <v>1346</v>
      </c>
      <c r="I464" s="141">
        <f t="shared" si="58"/>
        <v>100</v>
      </c>
      <c r="J464" s="138">
        <f t="shared" si="59"/>
        <v>0</v>
      </c>
    </row>
    <row r="465" spans="1:10" ht="45.75" customHeight="1">
      <c r="A465" s="102"/>
      <c r="B465" s="102"/>
      <c r="C465" s="98"/>
      <c r="D465" s="101" t="s">
        <v>1</v>
      </c>
      <c r="E465" s="150" t="s">
        <v>59</v>
      </c>
      <c r="F465" s="91">
        <f>244.4-135.7</f>
        <v>108.70000000000002</v>
      </c>
      <c r="G465" s="138">
        <v>124.6</v>
      </c>
      <c r="H465" s="138">
        <v>124.5</v>
      </c>
      <c r="I465" s="141">
        <f t="shared" si="58"/>
        <v>99.91974317817015</v>
      </c>
      <c r="J465" s="138">
        <f t="shared" si="59"/>
        <v>-0.09999999999999432</v>
      </c>
    </row>
    <row r="466" spans="1:10" ht="15.75">
      <c r="A466" s="102"/>
      <c r="B466" s="102"/>
      <c r="C466" s="98"/>
      <c r="D466" s="101" t="s">
        <v>8</v>
      </c>
      <c r="E466" s="160" t="s">
        <v>9</v>
      </c>
      <c r="F466" s="91" t="s">
        <v>264</v>
      </c>
      <c r="G466" s="138">
        <v>0.4</v>
      </c>
      <c r="H466" s="138">
        <v>0.4</v>
      </c>
      <c r="I466" s="141">
        <f t="shared" si="58"/>
        <v>100</v>
      </c>
      <c r="J466" s="138">
        <f t="shared" si="59"/>
        <v>0</v>
      </c>
    </row>
    <row r="467" spans="1:10" ht="45.75" customHeight="1">
      <c r="A467" s="111" t="s">
        <v>156</v>
      </c>
      <c r="B467" s="111"/>
      <c r="C467" s="111"/>
      <c r="D467" s="99"/>
      <c r="E467" s="169" t="s">
        <v>157</v>
      </c>
      <c r="F467" s="91">
        <f>F468+F511</f>
        <v>95521.2</v>
      </c>
      <c r="G467" s="91">
        <f>G468+G506+G511</f>
        <v>97169.6</v>
      </c>
      <c r="H467" s="91">
        <f>H468+H506+H511</f>
        <v>90403.6</v>
      </c>
      <c r="I467" s="141">
        <f t="shared" si="58"/>
        <v>93.03691689581926</v>
      </c>
      <c r="J467" s="138">
        <f t="shared" si="59"/>
        <v>-6766</v>
      </c>
    </row>
    <row r="468" spans="1:10" ht="15.75">
      <c r="A468" s="111"/>
      <c r="B468" s="114" t="s">
        <v>108</v>
      </c>
      <c r="C468" s="114"/>
      <c r="D468" s="114"/>
      <c r="E468" s="183" t="s">
        <v>109</v>
      </c>
      <c r="F468" s="91">
        <f>F469+F494</f>
        <v>32354.2</v>
      </c>
      <c r="G468" s="91">
        <f>G469+G494</f>
        <v>20200.899999999998</v>
      </c>
      <c r="H468" s="91">
        <f>H469+H494</f>
        <v>15337.4</v>
      </c>
      <c r="I468" s="141">
        <f t="shared" si="58"/>
        <v>75.92434000465327</v>
      </c>
      <c r="J468" s="138">
        <f t="shared" si="59"/>
        <v>-4863.499999999998</v>
      </c>
    </row>
    <row r="469" spans="1:10" ht="48" customHeight="1">
      <c r="A469" s="111"/>
      <c r="B469" s="114" t="s">
        <v>110</v>
      </c>
      <c r="C469" s="114"/>
      <c r="D469" s="114"/>
      <c r="E469" s="184" t="s">
        <v>424</v>
      </c>
      <c r="F469" s="91">
        <f>F470</f>
        <v>6770.499999999999</v>
      </c>
      <c r="G469" s="91">
        <f aca="true" t="shared" si="68" ref="G469:H471">G470</f>
        <v>8212.599999999999</v>
      </c>
      <c r="H469" s="91">
        <f t="shared" si="68"/>
        <v>8153.7</v>
      </c>
      <c r="I469" s="141">
        <f t="shared" si="58"/>
        <v>99.28280934174319</v>
      </c>
      <c r="J469" s="138">
        <f t="shared" si="59"/>
        <v>-58.89999999999873</v>
      </c>
    </row>
    <row r="470" spans="1:10" ht="45">
      <c r="A470" s="111"/>
      <c r="B470" s="114"/>
      <c r="C470" s="98" t="s">
        <v>201</v>
      </c>
      <c r="D470" s="98"/>
      <c r="E470" s="154" t="s">
        <v>170</v>
      </c>
      <c r="F470" s="91">
        <f>F471</f>
        <v>6770.499999999999</v>
      </c>
      <c r="G470" s="91">
        <f t="shared" si="68"/>
        <v>8212.599999999999</v>
      </c>
      <c r="H470" s="91">
        <f t="shared" si="68"/>
        <v>8153.7</v>
      </c>
      <c r="I470" s="141">
        <f t="shared" si="58"/>
        <v>99.28280934174319</v>
      </c>
      <c r="J470" s="138">
        <f t="shared" si="59"/>
        <v>-58.89999999999873</v>
      </c>
    </row>
    <row r="471" spans="1:10" ht="30">
      <c r="A471" s="111"/>
      <c r="B471" s="114"/>
      <c r="C471" s="98" t="s">
        <v>202</v>
      </c>
      <c r="D471" s="98"/>
      <c r="E471" s="160" t="s">
        <v>7</v>
      </c>
      <c r="F471" s="91">
        <f>F472</f>
        <v>6770.499999999999</v>
      </c>
      <c r="G471" s="91">
        <f t="shared" si="68"/>
        <v>8212.599999999999</v>
      </c>
      <c r="H471" s="91">
        <f t="shared" si="68"/>
        <v>8153.7</v>
      </c>
      <c r="I471" s="141">
        <f t="shared" si="58"/>
        <v>99.28280934174319</v>
      </c>
      <c r="J471" s="138">
        <f t="shared" si="59"/>
        <v>-58.89999999999873</v>
      </c>
    </row>
    <row r="472" spans="1:10" ht="36.75" customHeight="1">
      <c r="A472" s="111"/>
      <c r="B472" s="114"/>
      <c r="C472" s="98" t="s">
        <v>203</v>
      </c>
      <c r="D472" s="98"/>
      <c r="E472" s="160" t="s">
        <v>65</v>
      </c>
      <c r="F472" s="91">
        <f>F473+F476</f>
        <v>6770.499999999999</v>
      </c>
      <c r="G472" s="91">
        <f>G473+G476+G480+G483+G486+G489+G492</f>
        <v>8212.599999999999</v>
      </c>
      <c r="H472" s="91">
        <f>H473+H476+H480+H483+H486+H489+H492</f>
        <v>8153.7</v>
      </c>
      <c r="I472" s="141">
        <f t="shared" si="58"/>
        <v>99.28280934174319</v>
      </c>
      <c r="J472" s="138">
        <f t="shared" si="59"/>
        <v>-58.89999999999873</v>
      </c>
    </row>
    <row r="473" spans="1:10" ht="75">
      <c r="A473" s="111"/>
      <c r="B473" s="114"/>
      <c r="C473" s="100" t="s">
        <v>370</v>
      </c>
      <c r="D473" s="98"/>
      <c r="E473" s="160" t="s">
        <v>371</v>
      </c>
      <c r="F473" s="91">
        <f>F474+F475</f>
        <v>67.89999999999999</v>
      </c>
      <c r="G473" s="91">
        <f>G474+G475</f>
        <v>67.89999999999999</v>
      </c>
      <c r="H473" s="91">
        <f>H474+H475</f>
        <v>67.89999999999999</v>
      </c>
      <c r="I473" s="141">
        <f t="shared" si="58"/>
        <v>100</v>
      </c>
      <c r="J473" s="138">
        <f t="shared" si="59"/>
        <v>0</v>
      </c>
    </row>
    <row r="474" spans="1:10" ht="90">
      <c r="A474" s="111"/>
      <c r="B474" s="114"/>
      <c r="C474" s="98"/>
      <c r="D474" s="101" t="s">
        <v>0</v>
      </c>
      <c r="E474" s="150" t="s">
        <v>58</v>
      </c>
      <c r="F474" s="91">
        <v>15.6</v>
      </c>
      <c r="G474" s="138">
        <v>15.6</v>
      </c>
      <c r="H474" s="138">
        <v>15.6</v>
      </c>
      <c r="I474" s="141">
        <f t="shared" si="58"/>
        <v>100</v>
      </c>
      <c r="J474" s="138">
        <f t="shared" si="59"/>
        <v>0</v>
      </c>
    </row>
    <row r="475" spans="1:10" ht="45">
      <c r="A475" s="111"/>
      <c r="B475" s="114"/>
      <c r="C475" s="98"/>
      <c r="D475" s="98" t="s">
        <v>1</v>
      </c>
      <c r="E475" s="150" t="s">
        <v>59</v>
      </c>
      <c r="F475" s="91">
        <v>52.3</v>
      </c>
      <c r="G475" s="138">
        <v>52.3</v>
      </c>
      <c r="H475" s="138">
        <v>52.3</v>
      </c>
      <c r="I475" s="141">
        <f t="shared" si="58"/>
        <v>100</v>
      </c>
      <c r="J475" s="138">
        <f t="shared" si="59"/>
        <v>0</v>
      </c>
    </row>
    <row r="476" spans="1:10" ht="30">
      <c r="A476" s="111"/>
      <c r="B476" s="114"/>
      <c r="C476" s="98" t="s">
        <v>204</v>
      </c>
      <c r="D476" s="98"/>
      <c r="E476" s="160" t="s">
        <v>66</v>
      </c>
      <c r="F476" s="91">
        <f>F477+F478+F479</f>
        <v>6702.599999999999</v>
      </c>
      <c r="G476" s="91">
        <f>G477+G478+G479</f>
        <v>7648.2</v>
      </c>
      <c r="H476" s="91">
        <f>H477+H478+H479</f>
        <v>7590.7</v>
      </c>
      <c r="I476" s="141">
        <f t="shared" si="58"/>
        <v>99.2481891163934</v>
      </c>
      <c r="J476" s="138">
        <f t="shared" si="59"/>
        <v>-57.5</v>
      </c>
    </row>
    <row r="477" spans="1:10" ht="90">
      <c r="A477" s="111"/>
      <c r="B477" s="114"/>
      <c r="C477" s="98"/>
      <c r="D477" s="98" t="s">
        <v>0</v>
      </c>
      <c r="E477" s="150" t="s">
        <v>58</v>
      </c>
      <c r="F477" s="91">
        <f>6156.8+128.9</f>
        <v>6285.7</v>
      </c>
      <c r="G477" s="138">
        <v>7231.3</v>
      </c>
      <c r="H477" s="138">
        <v>7179.7</v>
      </c>
      <c r="I477" s="141">
        <f t="shared" si="58"/>
        <v>99.28643535740461</v>
      </c>
      <c r="J477" s="138">
        <f t="shared" si="59"/>
        <v>-51.600000000000364</v>
      </c>
    </row>
    <row r="478" spans="1:10" ht="50.25" customHeight="1">
      <c r="A478" s="111"/>
      <c r="B478" s="114"/>
      <c r="C478" s="98"/>
      <c r="D478" s="98" t="s">
        <v>1</v>
      </c>
      <c r="E478" s="150" t="s">
        <v>59</v>
      </c>
      <c r="F478" s="91">
        <f>929.4-516.7</f>
        <v>412.69999999999993</v>
      </c>
      <c r="G478" s="138">
        <v>412.7</v>
      </c>
      <c r="H478" s="138">
        <v>407.1</v>
      </c>
      <c r="I478" s="141">
        <f t="shared" si="58"/>
        <v>98.64308214199177</v>
      </c>
      <c r="J478" s="138">
        <f t="shared" si="59"/>
        <v>-5.599999999999966</v>
      </c>
    </row>
    <row r="479" spans="1:10" ht="15.75">
      <c r="A479" s="111"/>
      <c r="B479" s="114"/>
      <c r="C479" s="98"/>
      <c r="D479" s="98" t="s">
        <v>8</v>
      </c>
      <c r="E479" s="150" t="s">
        <v>9</v>
      </c>
      <c r="F479" s="91">
        <f>7-2.8</f>
        <v>4.2</v>
      </c>
      <c r="G479" s="138">
        <v>4.2</v>
      </c>
      <c r="H479" s="138">
        <v>3.9</v>
      </c>
      <c r="I479" s="141">
        <f t="shared" si="58"/>
        <v>92.85714285714285</v>
      </c>
      <c r="J479" s="138">
        <f t="shared" si="59"/>
        <v>-0.30000000000000027</v>
      </c>
    </row>
    <row r="480" spans="1:10" ht="45">
      <c r="A480" s="111"/>
      <c r="B480" s="114"/>
      <c r="C480" s="117" t="s">
        <v>406</v>
      </c>
      <c r="D480" s="95"/>
      <c r="E480" s="150" t="s">
        <v>407</v>
      </c>
      <c r="F480" s="91" t="s">
        <v>264</v>
      </c>
      <c r="G480" s="137">
        <f>G481+G482</f>
        <v>289.1</v>
      </c>
      <c r="H480" s="138">
        <f>H481+H482</f>
        <v>288</v>
      </c>
      <c r="I480" s="141">
        <f t="shared" si="58"/>
        <v>99.61950882047734</v>
      </c>
      <c r="J480" s="138">
        <f t="shared" si="59"/>
        <v>-1.1000000000000227</v>
      </c>
    </row>
    <row r="481" spans="1:10" ht="90">
      <c r="A481" s="111"/>
      <c r="B481" s="114"/>
      <c r="C481" s="135"/>
      <c r="D481" s="128" t="s">
        <v>0</v>
      </c>
      <c r="E481" s="150" t="s">
        <v>58</v>
      </c>
      <c r="F481" s="91" t="s">
        <v>264</v>
      </c>
      <c r="G481" s="137">
        <v>263.3</v>
      </c>
      <c r="H481" s="138">
        <v>263.3</v>
      </c>
      <c r="I481" s="141">
        <f t="shared" si="58"/>
        <v>100</v>
      </c>
      <c r="J481" s="138">
        <f t="shared" si="59"/>
        <v>0</v>
      </c>
    </row>
    <row r="482" spans="1:10" ht="45">
      <c r="A482" s="111"/>
      <c r="B482" s="114"/>
      <c r="C482" s="135"/>
      <c r="D482" s="101" t="s">
        <v>1</v>
      </c>
      <c r="E482" s="166" t="s">
        <v>59</v>
      </c>
      <c r="F482" s="91" t="s">
        <v>264</v>
      </c>
      <c r="G482" s="137">
        <v>25.8</v>
      </c>
      <c r="H482" s="138">
        <v>24.7</v>
      </c>
      <c r="I482" s="141">
        <f t="shared" si="58"/>
        <v>95.73643410852712</v>
      </c>
      <c r="J482" s="138">
        <f t="shared" si="59"/>
        <v>-1.1000000000000014</v>
      </c>
    </row>
    <row r="483" spans="1:10" ht="45">
      <c r="A483" s="111"/>
      <c r="B483" s="114"/>
      <c r="C483" s="117" t="s">
        <v>472</v>
      </c>
      <c r="D483" s="95"/>
      <c r="E483" s="150" t="s">
        <v>473</v>
      </c>
      <c r="F483" s="91" t="s">
        <v>264</v>
      </c>
      <c r="G483" s="137">
        <f>G484+G485</f>
        <v>41.800000000000004</v>
      </c>
      <c r="H483" s="137">
        <f>H484+H485</f>
        <v>41.800000000000004</v>
      </c>
      <c r="I483" s="141">
        <f t="shared" si="58"/>
        <v>100</v>
      </c>
      <c r="J483" s="138">
        <f t="shared" si="59"/>
        <v>0</v>
      </c>
    </row>
    <row r="484" spans="1:10" ht="90">
      <c r="A484" s="111"/>
      <c r="B484" s="114"/>
      <c r="C484" s="135"/>
      <c r="D484" s="128" t="s">
        <v>0</v>
      </c>
      <c r="E484" s="150" t="s">
        <v>58</v>
      </c>
      <c r="F484" s="91" t="s">
        <v>264</v>
      </c>
      <c r="G484" s="137">
        <v>38.1</v>
      </c>
      <c r="H484" s="137">
        <v>38.1</v>
      </c>
      <c r="I484" s="141">
        <f t="shared" si="58"/>
        <v>100</v>
      </c>
      <c r="J484" s="138">
        <f t="shared" si="59"/>
        <v>0</v>
      </c>
    </row>
    <row r="485" spans="1:10" ht="45">
      <c r="A485" s="111"/>
      <c r="B485" s="114"/>
      <c r="C485" s="135"/>
      <c r="D485" s="101" t="s">
        <v>1</v>
      </c>
      <c r="E485" s="166" t="s">
        <v>59</v>
      </c>
      <c r="F485" s="91" t="s">
        <v>264</v>
      </c>
      <c r="G485" s="137">
        <v>3.7</v>
      </c>
      <c r="H485" s="138">
        <v>3.7</v>
      </c>
      <c r="I485" s="141">
        <f t="shared" si="58"/>
        <v>100</v>
      </c>
      <c r="J485" s="138">
        <f t="shared" si="59"/>
        <v>0</v>
      </c>
    </row>
    <row r="486" spans="1:10" ht="31.5" customHeight="1">
      <c r="A486" s="111"/>
      <c r="B486" s="114"/>
      <c r="C486" s="135" t="s">
        <v>495</v>
      </c>
      <c r="D486" s="101"/>
      <c r="E486" s="166" t="s">
        <v>497</v>
      </c>
      <c r="F486" s="91" t="s">
        <v>264</v>
      </c>
      <c r="G486" s="137">
        <f>G487+G488</f>
        <v>55.7</v>
      </c>
      <c r="H486" s="137">
        <f>H487+H488</f>
        <v>55.7</v>
      </c>
      <c r="I486" s="141">
        <f t="shared" si="58"/>
        <v>100</v>
      </c>
      <c r="J486" s="138">
        <f t="shared" si="59"/>
        <v>0</v>
      </c>
    </row>
    <row r="487" spans="1:10" ht="90">
      <c r="A487" s="111"/>
      <c r="B487" s="114"/>
      <c r="C487" s="135"/>
      <c r="D487" s="101" t="s">
        <v>0</v>
      </c>
      <c r="E487" s="150" t="s">
        <v>58</v>
      </c>
      <c r="F487" s="91" t="s">
        <v>264</v>
      </c>
      <c r="G487" s="137">
        <v>50.7</v>
      </c>
      <c r="H487" s="138">
        <v>50.7</v>
      </c>
      <c r="I487" s="141">
        <f t="shared" si="58"/>
        <v>100</v>
      </c>
      <c r="J487" s="138">
        <f t="shared" si="59"/>
        <v>0</v>
      </c>
    </row>
    <row r="488" spans="1:10" ht="45">
      <c r="A488" s="111"/>
      <c r="B488" s="114"/>
      <c r="C488" s="135"/>
      <c r="D488" s="101" t="s">
        <v>1</v>
      </c>
      <c r="E488" s="166" t="s">
        <v>59</v>
      </c>
      <c r="F488" s="91" t="s">
        <v>264</v>
      </c>
      <c r="G488" s="137">
        <v>5</v>
      </c>
      <c r="H488" s="138">
        <v>5</v>
      </c>
      <c r="I488" s="141">
        <f aca="true" t="shared" si="69" ref="I488:I525">H488/G488*100</f>
        <v>100</v>
      </c>
      <c r="J488" s="138">
        <f aca="true" t="shared" si="70" ref="J488:J525">H488-G488</f>
        <v>0</v>
      </c>
    </row>
    <row r="489" spans="1:10" ht="45">
      <c r="A489" s="111"/>
      <c r="B489" s="114"/>
      <c r="C489" s="135" t="s">
        <v>496</v>
      </c>
      <c r="D489" s="101"/>
      <c r="E489" s="166" t="s">
        <v>498</v>
      </c>
      <c r="F489" s="91" t="s">
        <v>264</v>
      </c>
      <c r="G489" s="137">
        <f>G490+G491</f>
        <v>56.9</v>
      </c>
      <c r="H489" s="137">
        <f>H490+H491</f>
        <v>56.599999999999994</v>
      </c>
      <c r="I489" s="141">
        <f t="shared" si="69"/>
        <v>99.47275922671352</v>
      </c>
      <c r="J489" s="138">
        <f t="shared" si="70"/>
        <v>-0.30000000000000426</v>
      </c>
    </row>
    <row r="490" spans="1:10" ht="90">
      <c r="A490" s="111"/>
      <c r="B490" s="114"/>
      <c r="C490" s="135"/>
      <c r="D490" s="101" t="s">
        <v>0</v>
      </c>
      <c r="E490" s="150" t="s">
        <v>58</v>
      </c>
      <c r="F490" s="91" t="s">
        <v>264</v>
      </c>
      <c r="G490" s="137">
        <v>51.8</v>
      </c>
      <c r="H490" s="138">
        <v>51.8</v>
      </c>
      <c r="I490" s="141">
        <f t="shared" si="69"/>
        <v>100</v>
      </c>
      <c r="J490" s="138">
        <f t="shared" si="70"/>
        <v>0</v>
      </c>
    </row>
    <row r="491" spans="1:10" ht="45">
      <c r="A491" s="111"/>
      <c r="B491" s="114"/>
      <c r="C491" s="135"/>
      <c r="D491" s="101" t="s">
        <v>1</v>
      </c>
      <c r="E491" s="166" t="s">
        <v>59</v>
      </c>
      <c r="F491" s="91" t="s">
        <v>264</v>
      </c>
      <c r="G491" s="137">
        <v>5.1</v>
      </c>
      <c r="H491" s="138">
        <v>4.8</v>
      </c>
      <c r="I491" s="141">
        <f t="shared" si="69"/>
        <v>94.11764705882352</v>
      </c>
      <c r="J491" s="138">
        <f t="shared" si="70"/>
        <v>-0.2999999999999998</v>
      </c>
    </row>
    <row r="492" spans="1:10" ht="60">
      <c r="A492" s="111"/>
      <c r="B492" s="114"/>
      <c r="C492" s="135" t="s">
        <v>554</v>
      </c>
      <c r="D492" s="101"/>
      <c r="E492" s="166" t="s">
        <v>539</v>
      </c>
      <c r="F492" s="91" t="s">
        <v>264</v>
      </c>
      <c r="G492" s="137">
        <f>G493</f>
        <v>53</v>
      </c>
      <c r="H492" s="137">
        <f>H493</f>
        <v>53</v>
      </c>
      <c r="I492" s="141">
        <f>H492/G492*100</f>
        <v>100</v>
      </c>
      <c r="J492" s="138">
        <f>H492-G492</f>
        <v>0</v>
      </c>
    </row>
    <row r="493" spans="1:10" ht="90">
      <c r="A493" s="111"/>
      <c r="B493" s="114"/>
      <c r="C493" s="135"/>
      <c r="D493" s="101" t="s">
        <v>0</v>
      </c>
      <c r="E493" s="150" t="s">
        <v>58</v>
      </c>
      <c r="F493" s="91" t="s">
        <v>264</v>
      </c>
      <c r="G493" s="137">
        <v>53</v>
      </c>
      <c r="H493" s="138">
        <v>53</v>
      </c>
      <c r="I493" s="141">
        <f>H493/G493*100</f>
        <v>100</v>
      </c>
      <c r="J493" s="138">
        <f>H493-G493</f>
        <v>0</v>
      </c>
    </row>
    <row r="494" spans="1:10" ht="15.75">
      <c r="A494" s="102"/>
      <c r="B494" s="114" t="s">
        <v>118</v>
      </c>
      <c r="C494" s="98"/>
      <c r="D494" s="104"/>
      <c r="E494" s="169" t="s">
        <v>119</v>
      </c>
      <c r="F494" s="91">
        <f>F503+F495</f>
        <v>25583.7</v>
      </c>
      <c r="G494" s="91">
        <f>G503+G495</f>
        <v>11988.3</v>
      </c>
      <c r="H494" s="91">
        <f>H503+H495</f>
        <v>7183.7</v>
      </c>
      <c r="I494" s="141">
        <f t="shared" si="69"/>
        <v>59.922591193079924</v>
      </c>
      <c r="J494" s="138">
        <f t="shared" si="70"/>
        <v>-4804.599999999999</v>
      </c>
    </row>
    <row r="495" spans="1:10" ht="15.75">
      <c r="A495" s="102"/>
      <c r="B495" s="114"/>
      <c r="C495" s="118" t="s">
        <v>86</v>
      </c>
      <c r="D495" s="117"/>
      <c r="E495" s="153" t="s">
        <v>14</v>
      </c>
      <c r="F495" s="91">
        <f>F496</f>
        <v>5580.5</v>
      </c>
      <c r="G495" s="91">
        <f>G496</f>
        <v>7247</v>
      </c>
      <c r="H495" s="91">
        <f>H496</f>
        <v>7183.7</v>
      </c>
      <c r="I495" s="141">
        <f t="shared" si="69"/>
        <v>99.12653511797986</v>
      </c>
      <c r="J495" s="138">
        <f t="shared" si="70"/>
        <v>-63.30000000000018</v>
      </c>
    </row>
    <row r="496" spans="1:10" ht="30">
      <c r="A496" s="102"/>
      <c r="B496" s="114"/>
      <c r="C496" s="118" t="s">
        <v>173</v>
      </c>
      <c r="D496" s="117"/>
      <c r="E496" s="153" t="s">
        <v>19</v>
      </c>
      <c r="F496" s="91">
        <f>F497</f>
        <v>5580.5</v>
      </c>
      <c r="G496" s="91">
        <f>G497+G500</f>
        <v>7247</v>
      </c>
      <c r="H496" s="91">
        <f>H497+H500</f>
        <v>7183.7</v>
      </c>
      <c r="I496" s="141">
        <f t="shared" si="69"/>
        <v>99.12653511797986</v>
      </c>
      <c r="J496" s="138">
        <f t="shared" si="70"/>
        <v>-63.30000000000018</v>
      </c>
    </row>
    <row r="497" spans="1:10" ht="45">
      <c r="A497" s="102"/>
      <c r="B497" s="114"/>
      <c r="C497" s="118" t="s">
        <v>457</v>
      </c>
      <c r="D497" s="117"/>
      <c r="E497" s="150" t="s">
        <v>458</v>
      </c>
      <c r="F497" s="91">
        <f>F498+F499</f>
        <v>5580.5</v>
      </c>
      <c r="G497" s="91">
        <f>G498+G499</f>
        <v>5580.5</v>
      </c>
      <c r="H497" s="91">
        <f>H498+H499</f>
        <v>5573.3</v>
      </c>
      <c r="I497" s="141">
        <f t="shared" si="69"/>
        <v>99.87097930292985</v>
      </c>
      <c r="J497" s="138">
        <f t="shared" si="70"/>
        <v>-7.199999999999818</v>
      </c>
    </row>
    <row r="498" spans="1:10" ht="90">
      <c r="A498" s="102"/>
      <c r="B498" s="114"/>
      <c r="C498" s="118"/>
      <c r="D498" s="128" t="s">
        <v>0</v>
      </c>
      <c r="E498" s="151" t="s">
        <v>58</v>
      </c>
      <c r="F498" s="91">
        <v>5082.4</v>
      </c>
      <c r="G498" s="138">
        <v>4742.4</v>
      </c>
      <c r="H498" s="138">
        <v>4741.7</v>
      </c>
      <c r="I498" s="141">
        <f t="shared" si="69"/>
        <v>99.9852395411606</v>
      </c>
      <c r="J498" s="138">
        <f t="shared" si="70"/>
        <v>-0.6999999999998181</v>
      </c>
    </row>
    <row r="499" spans="1:10" ht="45">
      <c r="A499" s="102"/>
      <c r="B499" s="114"/>
      <c r="C499" s="129"/>
      <c r="D499" s="118">
        <v>200</v>
      </c>
      <c r="E499" s="150" t="s">
        <v>59</v>
      </c>
      <c r="F499" s="91">
        <v>498.1</v>
      </c>
      <c r="G499" s="138">
        <v>838.1</v>
      </c>
      <c r="H499" s="138">
        <v>831.6</v>
      </c>
      <c r="I499" s="141">
        <f t="shared" si="69"/>
        <v>99.22443622479418</v>
      </c>
      <c r="J499" s="138">
        <f t="shared" si="70"/>
        <v>-6.5</v>
      </c>
    </row>
    <row r="500" spans="1:10" ht="120">
      <c r="A500" s="102"/>
      <c r="B500" s="114"/>
      <c r="C500" s="118" t="s">
        <v>184</v>
      </c>
      <c r="D500" s="121"/>
      <c r="E500" s="166" t="s">
        <v>462</v>
      </c>
      <c r="F500" s="91" t="s">
        <v>264</v>
      </c>
      <c r="G500" s="138">
        <f>G501+G502</f>
        <v>1666.5</v>
      </c>
      <c r="H500" s="138">
        <f>H501+H502</f>
        <v>1610.3999999999999</v>
      </c>
      <c r="I500" s="141">
        <f t="shared" si="69"/>
        <v>96.63366336633663</v>
      </c>
      <c r="J500" s="138">
        <f t="shared" si="70"/>
        <v>-56.100000000000136</v>
      </c>
    </row>
    <row r="501" spans="1:10" ht="90">
      <c r="A501" s="102"/>
      <c r="B501" s="114"/>
      <c r="C501" s="118"/>
      <c r="D501" s="128" t="s">
        <v>0</v>
      </c>
      <c r="E501" s="167" t="s">
        <v>58</v>
      </c>
      <c r="F501" s="91" t="s">
        <v>264</v>
      </c>
      <c r="G501" s="138">
        <v>1283.6</v>
      </c>
      <c r="H501" s="138">
        <v>1283.6</v>
      </c>
      <c r="I501" s="141">
        <f t="shared" si="69"/>
        <v>100</v>
      </c>
      <c r="J501" s="138">
        <f t="shared" si="70"/>
        <v>0</v>
      </c>
    </row>
    <row r="502" spans="1:10" ht="45">
      <c r="A502" s="102"/>
      <c r="B502" s="114"/>
      <c r="C502" s="118"/>
      <c r="D502" s="101" t="s">
        <v>1</v>
      </c>
      <c r="E502" s="166" t="s">
        <v>59</v>
      </c>
      <c r="F502" s="91" t="s">
        <v>264</v>
      </c>
      <c r="G502" s="138">
        <v>382.9</v>
      </c>
      <c r="H502" s="138">
        <v>326.8</v>
      </c>
      <c r="I502" s="141">
        <f t="shared" si="69"/>
        <v>85.34865500130583</v>
      </c>
      <c r="J502" s="138">
        <f t="shared" si="70"/>
        <v>-56.099999999999966</v>
      </c>
    </row>
    <row r="503" spans="1:10" ht="75">
      <c r="A503" s="102"/>
      <c r="B503" s="102"/>
      <c r="C503" s="98" t="s">
        <v>272</v>
      </c>
      <c r="D503" s="99"/>
      <c r="E503" s="152" t="s">
        <v>273</v>
      </c>
      <c r="F503" s="91">
        <f aca="true" t="shared" si="71" ref="F503:H504">F504</f>
        <v>20003.2</v>
      </c>
      <c r="G503" s="138">
        <f t="shared" si="71"/>
        <v>4741.3</v>
      </c>
      <c r="H503" s="138">
        <f t="shared" si="71"/>
        <v>0</v>
      </c>
      <c r="I503" s="141">
        <f t="shared" si="69"/>
        <v>0</v>
      </c>
      <c r="J503" s="138">
        <f t="shared" si="70"/>
        <v>-4741.3</v>
      </c>
    </row>
    <row r="504" spans="1:10" ht="75">
      <c r="A504" s="102"/>
      <c r="B504" s="102"/>
      <c r="C504" s="100" t="s">
        <v>274</v>
      </c>
      <c r="D504" s="101"/>
      <c r="E504" s="152" t="s">
        <v>35</v>
      </c>
      <c r="F504" s="91">
        <f t="shared" si="71"/>
        <v>20003.2</v>
      </c>
      <c r="G504" s="138">
        <f t="shared" si="71"/>
        <v>4741.3</v>
      </c>
      <c r="H504" s="138">
        <f t="shared" si="71"/>
        <v>0</v>
      </c>
      <c r="I504" s="141">
        <f t="shared" si="69"/>
        <v>0</v>
      </c>
      <c r="J504" s="138">
        <f t="shared" si="70"/>
        <v>-4741.3</v>
      </c>
    </row>
    <row r="505" spans="1:10" ht="15.75" customHeight="1">
      <c r="A505" s="111"/>
      <c r="B505" s="114"/>
      <c r="C505" s="98"/>
      <c r="D505" s="130" t="s">
        <v>8</v>
      </c>
      <c r="E505" s="150" t="s">
        <v>9</v>
      </c>
      <c r="F505" s="91">
        <v>20003.2</v>
      </c>
      <c r="G505" s="138">
        <v>4741.3</v>
      </c>
      <c r="H505" s="138">
        <v>0</v>
      </c>
      <c r="I505" s="141">
        <f t="shared" si="69"/>
        <v>0</v>
      </c>
      <c r="J505" s="138">
        <f t="shared" si="70"/>
        <v>-4741.3</v>
      </c>
    </row>
    <row r="506" spans="1:10" ht="15.75" customHeight="1">
      <c r="A506" s="111"/>
      <c r="B506" s="95" t="s">
        <v>358</v>
      </c>
      <c r="C506" s="135"/>
      <c r="D506" s="128"/>
      <c r="E506" s="151" t="s">
        <v>359</v>
      </c>
      <c r="F506" s="91" t="s">
        <v>264</v>
      </c>
      <c r="G506" s="137">
        <f aca="true" t="shared" si="72" ref="G506:H509">G507</f>
        <v>3884.2</v>
      </c>
      <c r="H506" s="137">
        <f t="shared" si="72"/>
        <v>3884.2</v>
      </c>
      <c r="I506" s="141">
        <f t="shared" si="69"/>
        <v>100</v>
      </c>
      <c r="J506" s="138">
        <f t="shared" si="70"/>
        <v>0</v>
      </c>
    </row>
    <row r="507" spans="1:10" ht="15.75">
      <c r="A507" s="111"/>
      <c r="B507" s="95" t="s">
        <v>463</v>
      </c>
      <c r="C507" s="135"/>
      <c r="D507" s="128"/>
      <c r="E507" s="151" t="s">
        <v>464</v>
      </c>
      <c r="F507" s="91" t="s">
        <v>264</v>
      </c>
      <c r="G507" s="137">
        <f t="shared" si="72"/>
        <v>3884.2</v>
      </c>
      <c r="H507" s="137">
        <f t="shared" si="72"/>
        <v>3884.2</v>
      </c>
      <c r="I507" s="141">
        <f t="shared" si="69"/>
        <v>100</v>
      </c>
      <c r="J507" s="138">
        <f t="shared" si="70"/>
        <v>0</v>
      </c>
    </row>
    <row r="508" spans="1:10" ht="75">
      <c r="A508" s="111"/>
      <c r="B508" s="95"/>
      <c r="C508" s="135" t="s">
        <v>272</v>
      </c>
      <c r="D508" s="128"/>
      <c r="E508" s="152" t="s">
        <v>273</v>
      </c>
      <c r="F508" s="91" t="s">
        <v>264</v>
      </c>
      <c r="G508" s="137">
        <f t="shared" si="72"/>
        <v>3884.2</v>
      </c>
      <c r="H508" s="137">
        <f t="shared" si="72"/>
        <v>3884.2</v>
      </c>
      <c r="I508" s="141">
        <f t="shared" si="69"/>
        <v>100</v>
      </c>
      <c r="J508" s="138">
        <f t="shared" si="70"/>
        <v>0</v>
      </c>
    </row>
    <row r="509" spans="1:10" ht="15.75" customHeight="1">
      <c r="A509" s="111"/>
      <c r="B509" s="95"/>
      <c r="C509" s="135" t="s">
        <v>465</v>
      </c>
      <c r="D509" s="128"/>
      <c r="E509" s="152" t="s">
        <v>35</v>
      </c>
      <c r="F509" s="91" t="s">
        <v>264</v>
      </c>
      <c r="G509" s="137">
        <f t="shared" si="72"/>
        <v>3884.2</v>
      </c>
      <c r="H509" s="137">
        <f t="shared" si="72"/>
        <v>3884.2</v>
      </c>
      <c r="I509" s="141">
        <f t="shared" si="69"/>
        <v>100</v>
      </c>
      <c r="J509" s="138">
        <f t="shared" si="70"/>
        <v>0</v>
      </c>
    </row>
    <row r="510" spans="1:10" ht="15.75" customHeight="1">
      <c r="A510" s="111"/>
      <c r="B510" s="95"/>
      <c r="C510" s="135"/>
      <c r="D510" s="128" t="s">
        <v>12</v>
      </c>
      <c r="E510" s="152" t="s">
        <v>13</v>
      </c>
      <c r="F510" s="91" t="s">
        <v>264</v>
      </c>
      <c r="G510" s="137">
        <v>3884.2</v>
      </c>
      <c r="H510" s="138">
        <v>3884.2</v>
      </c>
      <c r="I510" s="141">
        <f t="shared" si="69"/>
        <v>100</v>
      </c>
      <c r="J510" s="138">
        <f t="shared" si="70"/>
        <v>0</v>
      </c>
    </row>
    <row r="511" spans="1:10" ht="45">
      <c r="A511" s="111"/>
      <c r="B511" s="114" t="s">
        <v>159</v>
      </c>
      <c r="C511" s="98"/>
      <c r="D511" s="95"/>
      <c r="E511" s="196" t="s">
        <v>208</v>
      </c>
      <c r="F511" s="91">
        <f>F512</f>
        <v>63167</v>
      </c>
      <c r="G511" s="138">
        <f>G512+G520</f>
        <v>73084.5</v>
      </c>
      <c r="H511" s="138">
        <f>H512+H520</f>
        <v>71182</v>
      </c>
      <c r="I511" s="141">
        <f t="shared" si="69"/>
        <v>97.39684885303997</v>
      </c>
      <c r="J511" s="138">
        <f t="shared" si="70"/>
        <v>-1902.5</v>
      </c>
    </row>
    <row r="512" spans="1:10" ht="60">
      <c r="A512" s="111"/>
      <c r="B512" s="114" t="s">
        <v>158</v>
      </c>
      <c r="C512" s="114"/>
      <c r="D512" s="114"/>
      <c r="E512" s="197" t="s">
        <v>160</v>
      </c>
      <c r="F512" s="91">
        <f>F513</f>
        <v>63167</v>
      </c>
      <c r="G512" s="138">
        <f aca="true" t="shared" si="73" ref="G512:H514">G513</f>
        <v>67033.7</v>
      </c>
      <c r="H512" s="138">
        <f t="shared" si="73"/>
        <v>66673.8</v>
      </c>
      <c r="I512" s="141">
        <f t="shared" si="69"/>
        <v>99.46310587062926</v>
      </c>
      <c r="J512" s="138">
        <f t="shared" si="70"/>
        <v>-359.8999999999942</v>
      </c>
    </row>
    <row r="513" spans="1:10" ht="60">
      <c r="A513" s="102"/>
      <c r="B513" s="102"/>
      <c r="C513" s="98" t="s">
        <v>201</v>
      </c>
      <c r="D513" s="98"/>
      <c r="E513" s="154" t="s">
        <v>170</v>
      </c>
      <c r="F513" s="91">
        <f>F514</f>
        <v>63167</v>
      </c>
      <c r="G513" s="138">
        <f>G514</f>
        <v>67033.7</v>
      </c>
      <c r="H513" s="138">
        <f t="shared" si="73"/>
        <v>66673.8</v>
      </c>
      <c r="I513" s="141">
        <f t="shared" si="69"/>
        <v>99.46310587062926</v>
      </c>
      <c r="J513" s="138">
        <f t="shared" si="70"/>
        <v>-359.8999999999942</v>
      </c>
    </row>
    <row r="514" spans="1:10" ht="45">
      <c r="A514" s="102"/>
      <c r="B514" s="102"/>
      <c r="C514" s="98" t="s">
        <v>205</v>
      </c>
      <c r="D514" s="98"/>
      <c r="E514" s="153" t="s">
        <v>372</v>
      </c>
      <c r="F514" s="91">
        <f>F516</f>
        <v>63167</v>
      </c>
      <c r="G514" s="138">
        <f t="shared" si="73"/>
        <v>67033.7</v>
      </c>
      <c r="H514" s="138">
        <f t="shared" si="73"/>
        <v>66673.8</v>
      </c>
      <c r="I514" s="141">
        <f t="shared" si="69"/>
        <v>99.46310587062926</v>
      </c>
      <c r="J514" s="138">
        <f t="shared" si="70"/>
        <v>-359.8999999999942</v>
      </c>
    </row>
    <row r="515" spans="1:10" ht="31.5">
      <c r="A515" s="102"/>
      <c r="B515" s="102"/>
      <c r="C515" s="98" t="s">
        <v>206</v>
      </c>
      <c r="D515" s="98"/>
      <c r="E515" s="150" t="s">
        <v>64</v>
      </c>
      <c r="F515" s="91">
        <f>F516</f>
        <v>63167</v>
      </c>
      <c r="G515" s="138">
        <f>G516+G518</f>
        <v>67033.7</v>
      </c>
      <c r="H515" s="138">
        <f>H516+H518</f>
        <v>66673.8</v>
      </c>
      <c r="I515" s="141">
        <f t="shared" si="69"/>
        <v>99.46310587062926</v>
      </c>
      <c r="J515" s="138">
        <f t="shared" si="70"/>
        <v>-359.8999999999942</v>
      </c>
    </row>
    <row r="516" spans="1:10" ht="30.75" customHeight="1">
      <c r="A516" s="102"/>
      <c r="B516" s="102"/>
      <c r="C516" s="101" t="s">
        <v>207</v>
      </c>
      <c r="D516" s="101"/>
      <c r="E516" s="150" t="s">
        <v>161</v>
      </c>
      <c r="F516" s="91">
        <f>F517</f>
        <v>63167</v>
      </c>
      <c r="G516" s="138">
        <f>G517</f>
        <v>57865.1</v>
      </c>
      <c r="H516" s="138">
        <f>H517</f>
        <v>57581</v>
      </c>
      <c r="I516" s="141">
        <f t="shared" si="69"/>
        <v>99.50903048642446</v>
      </c>
      <c r="J516" s="138">
        <f t="shared" si="70"/>
        <v>-284.09999999999854</v>
      </c>
    </row>
    <row r="517" spans="1:10" ht="31.5">
      <c r="A517" s="102"/>
      <c r="B517" s="102"/>
      <c r="C517" s="101"/>
      <c r="D517" s="131" t="s">
        <v>12</v>
      </c>
      <c r="E517" s="159" t="s">
        <v>13</v>
      </c>
      <c r="F517" s="91">
        <f>53998.4+9168.6</f>
        <v>63167</v>
      </c>
      <c r="G517" s="138">
        <v>57865.1</v>
      </c>
      <c r="H517" s="138">
        <v>57581</v>
      </c>
      <c r="I517" s="141">
        <f t="shared" si="69"/>
        <v>99.50903048642446</v>
      </c>
      <c r="J517" s="138">
        <f t="shared" si="70"/>
        <v>-284.09999999999854</v>
      </c>
    </row>
    <row r="518" spans="1:10" ht="60">
      <c r="A518" s="102"/>
      <c r="B518" s="102"/>
      <c r="C518" s="101" t="s">
        <v>469</v>
      </c>
      <c r="D518" s="131"/>
      <c r="E518" s="150" t="s">
        <v>161</v>
      </c>
      <c r="F518" s="91" t="s">
        <v>264</v>
      </c>
      <c r="G518" s="138">
        <f>G519</f>
        <v>9168.6</v>
      </c>
      <c r="H518" s="138">
        <f>H519</f>
        <v>9092.8</v>
      </c>
      <c r="I518" s="141">
        <f t="shared" si="69"/>
        <v>99.17326527496017</v>
      </c>
      <c r="J518" s="138">
        <f t="shared" si="70"/>
        <v>-75.80000000000109</v>
      </c>
    </row>
    <row r="519" spans="1:10" ht="15.75">
      <c r="A519" s="102"/>
      <c r="B519" s="102"/>
      <c r="C519" s="101"/>
      <c r="D519" s="131">
        <v>500</v>
      </c>
      <c r="E519" s="159" t="s">
        <v>13</v>
      </c>
      <c r="F519" s="91" t="s">
        <v>264</v>
      </c>
      <c r="G519" s="138">
        <v>9168.6</v>
      </c>
      <c r="H519" s="138">
        <v>9092.8</v>
      </c>
      <c r="I519" s="141">
        <f t="shared" si="69"/>
        <v>99.17326527496017</v>
      </c>
      <c r="J519" s="138">
        <f t="shared" si="70"/>
        <v>-75.80000000000109</v>
      </c>
    </row>
    <row r="520" spans="1:10" ht="15.75">
      <c r="A520" s="102"/>
      <c r="B520" s="96">
        <v>1402</v>
      </c>
      <c r="C520" s="101"/>
      <c r="D520" s="131"/>
      <c r="E520" s="159" t="s">
        <v>470</v>
      </c>
      <c r="F520" s="91" t="s">
        <v>264</v>
      </c>
      <c r="G520" s="138">
        <f aca="true" t="shared" si="74" ref="G520:H523">G521</f>
        <v>6050.8</v>
      </c>
      <c r="H520" s="138">
        <f t="shared" si="74"/>
        <v>4508.2</v>
      </c>
      <c r="I520" s="141">
        <f t="shared" si="69"/>
        <v>74.50585046605407</v>
      </c>
      <c r="J520" s="138">
        <f t="shared" si="70"/>
        <v>-1542.6000000000004</v>
      </c>
    </row>
    <row r="521" spans="1:10" ht="31.5">
      <c r="A521" s="102"/>
      <c r="B521" s="102"/>
      <c r="C521" s="101" t="s">
        <v>86</v>
      </c>
      <c r="D521" s="131"/>
      <c r="E521" s="159" t="s">
        <v>14</v>
      </c>
      <c r="F521" s="91" t="s">
        <v>264</v>
      </c>
      <c r="G521" s="138">
        <f t="shared" si="74"/>
        <v>6050.8</v>
      </c>
      <c r="H521" s="138">
        <f t="shared" si="74"/>
        <v>4508.2</v>
      </c>
      <c r="I521" s="141">
        <f t="shared" si="69"/>
        <v>74.50585046605407</v>
      </c>
      <c r="J521" s="138">
        <f t="shared" si="70"/>
        <v>-1542.6000000000004</v>
      </c>
    </row>
    <row r="522" spans="1:10" ht="31.5">
      <c r="A522" s="102"/>
      <c r="B522" s="102"/>
      <c r="C522" s="98" t="s">
        <v>183</v>
      </c>
      <c r="D522" s="95"/>
      <c r="E522" s="198" t="s">
        <v>373</v>
      </c>
      <c r="F522" s="91" t="s">
        <v>264</v>
      </c>
      <c r="G522" s="138">
        <f t="shared" si="74"/>
        <v>6050.8</v>
      </c>
      <c r="H522" s="138">
        <f t="shared" si="74"/>
        <v>4508.2</v>
      </c>
      <c r="I522" s="141">
        <f t="shared" si="69"/>
        <v>74.50585046605407</v>
      </c>
      <c r="J522" s="138">
        <f t="shared" si="70"/>
        <v>-1542.6000000000004</v>
      </c>
    </row>
    <row r="523" spans="1:10" ht="31.5" customHeight="1">
      <c r="A523" s="102"/>
      <c r="B523" s="102"/>
      <c r="C523" s="98" t="s">
        <v>374</v>
      </c>
      <c r="D523" s="95"/>
      <c r="E523" s="198" t="s">
        <v>471</v>
      </c>
      <c r="F523" s="91" t="s">
        <v>264</v>
      </c>
      <c r="G523" s="138">
        <f t="shared" si="74"/>
        <v>6050.8</v>
      </c>
      <c r="H523" s="138">
        <f t="shared" si="74"/>
        <v>4508.2</v>
      </c>
      <c r="I523" s="141">
        <f t="shared" si="69"/>
        <v>74.50585046605407</v>
      </c>
      <c r="J523" s="138">
        <f t="shared" si="70"/>
        <v>-1542.6000000000004</v>
      </c>
    </row>
    <row r="524" spans="1:10" ht="31.5">
      <c r="A524" s="102"/>
      <c r="B524" s="102"/>
      <c r="C524" s="98"/>
      <c r="D524" s="95" t="s">
        <v>12</v>
      </c>
      <c r="E524" s="198" t="s">
        <v>13</v>
      </c>
      <c r="F524" s="91" t="s">
        <v>264</v>
      </c>
      <c r="G524" s="138">
        <v>6050.8</v>
      </c>
      <c r="H524" s="138">
        <v>4508.2</v>
      </c>
      <c r="I524" s="141">
        <f t="shared" si="69"/>
        <v>74.50585046605407</v>
      </c>
      <c r="J524" s="138">
        <f t="shared" si="70"/>
        <v>-1542.6000000000004</v>
      </c>
    </row>
    <row r="525" spans="1:10" ht="23.25" customHeight="1">
      <c r="A525" s="132"/>
      <c r="B525" s="132"/>
      <c r="C525" s="93"/>
      <c r="D525" s="93"/>
      <c r="E525" s="133" t="s">
        <v>33</v>
      </c>
      <c r="F525" s="134">
        <f>F9+F139+F150+F454+F467</f>
        <v>594421.6000000001</v>
      </c>
      <c r="G525" s="134">
        <f>G9+G139+G150+G454+G467</f>
        <v>744474.2</v>
      </c>
      <c r="H525" s="134">
        <f>H9+H139+H150+H454+H467</f>
        <v>696636</v>
      </c>
      <c r="I525" s="221">
        <f t="shared" si="69"/>
        <v>93.5742299733154</v>
      </c>
      <c r="J525" s="222">
        <f t="shared" si="70"/>
        <v>-47838.19999999995</v>
      </c>
    </row>
    <row r="526" spans="1:6" ht="17.25" customHeight="1">
      <c r="A526" s="9"/>
      <c r="B526" s="9"/>
      <c r="C526" s="9"/>
      <c r="D526" s="9"/>
      <c r="E526" s="9"/>
      <c r="F526" s="9"/>
    </row>
    <row r="527" spans="7:8" ht="12.75" hidden="1">
      <c r="G527">
        <v>658702.3</v>
      </c>
      <c r="H527">
        <v>455890.5</v>
      </c>
    </row>
    <row r="528" spans="6:8" ht="29.25" customHeight="1" hidden="1">
      <c r="F528" s="4"/>
      <c r="G528" s="4"/>
      <c r="H528" s="4"/>
    </row>
    <row r="529" spans="6:8" ht="12.75" hidden="1">
      <c r="F529" s="4"/>
      <c r="G529" s="4" t="e">
        <f>#REF!-G527</f>
        <v>#REF!</v>
      </c>
      <c r="H529" s="4" t="e">
        <f>#REF!-H527</f>
        <v>#REF!</v>
      </c>
    </row>
    <row r="530" spans="6:8" ht="62.25" customHeight="1" hidden="1">
      <c r="F530" s="4"/>
      <c r="G530">
        <v>654404.7</v>
      </c>
      <c r="H530">
        <v>131831.6</v>
      </c>
    </row>
    <row r="531" spans="7:8" ht="12.75">
      <c r="G531" s="4"/>
      <c r="H531" s="4"/>
    </row>
    <row r="533" spans="7:8" ht="75.75" customHeight="1">
      <c r="G533" s="4"/>
      <c r="H533" s="4"/>
    </row>
    <row r="540" ht="35.25" customHeight="1"/>
    <row r="541" ht="48.75" customHeight="1"/>
    <row r="543" ht="95.25" customHeight="1"/>
    <row r="544" ht="76.5" customHeight="1"/>
    <row r="545" ht="33.75" customHeight="1">
      <c r="K545" s="6"/>
    </row>
    <row r="546" ht="12.75">
      <c r="K546" s="6"/>
    </row>
    <row r="547" ht="18.75" customHeight="1">
      <c r="K547" s="6"/>
    </row>
    <row r="548" ht="66" customHeight="1">
      <c r="K548" s="6"/>
    </row>
    <row r="549" ht="12.75">
      <c r="K549" s="6"/>
    </row>
    <row r="550" ht="48" customHeight="1">
      <c r="K550" s="6"/>
    </row>
    <row r="551" ht="17.25" customHeight="1">
      <c r="K551" s="6"/>
    </row>
    <row r="552" ht="12.75">
      <c r="K552" s="6"/>
    </row>
    <row r="553" ht="12.75">
      <c r="K553" s="6"/>
    </row>
    <row r="554" ht="48.75" customHeight="1">
      <c r="K554" s="6"/>
    </row>
  </sheetData>
  <sheetProtection/>
  <mergeCells count="1">
    <mergeCell ref="A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zs</cp:lastModifiedBy>
  <cp:lastPrinted>2020-04-08T08:20:37Z</cp:lastPrinted>
  <dcterms:created xsi:type="dcterms:W3CDTF">2014-10-27T05:12:31Z</dcterms:created>
  <dcterms:modified xsi:type="dcterms:W3CDTF">2021-06-25T06:23:33Z</dcterms:modified>
  <cp:category/>
  <cp:version/>
  <cp:contentType/>
  <cp:contentStatus/>
</cp:coreProperties>
</file>