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<sst xmlns="http://schemas.openxmlformats.org/spreadsheetml/2006/main" count="121" uniqueCount="63">
  <si>
    <t>муниципальная программа</t>
  </si>
  <si>
    <t>объем средств в соответсвии с проектом бюджета</t>
  </si>
  <si>
    <t>отклонения</t>
  </si>
  <si>
    <t xml:space="preserve">4. Муниципальная программа
«Развитие культуры, спорта и туризма Александровского муниципального района» на 2015 – 2017 годы
</t>
  </si>
  <si>
    <t xml:space="preserve">Подпрограмма «Организация и совершенствование 
бюджетного процесса»
</t>
  </si>
  <si>
    <t xml:space="preserve">Подпрограмма «Повышение финансовой устойчивости
 местных бюджетов»
</t>
  </si>
  <si>
    <t xml:space="preserve">Подпрограмма 
«Обеспечение реализации Программы»
</t>
  </si>
  <si>
    <t>Подпрограмма «Эффективное использование и управление муниципальным имуществом казны Александровского муниципального района»</t>
  </si>
  <si>
    <t>Подпрограмма «Эффективное использование и управление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учреждений»</t>
  </si>
  <si>
    <t xml:space="preserve">Подпрограмма «Эффективное использование и управление земельными ресурсами Александровского
 муниципального района»
</t>
  </si>
  <si>
    <t xml:space="preserve">бюджет АМР </t>
  </si>
  <si>
    <t>бюджет ПК</t>
  </si>
  <si>
    <t>бюджет поселений</t>
  </si>
  <si>
    <t>федеральный бюджет</t>
  </si>
  <si>
    <t>внебюджетные источники</t>
  </si>
  <si>
    <t>ВСЕГО по программам, в том числе:</t>
  </si>
  <si>
    <t>процент обеспеченности</t>
  </si>
  <si>
    <t xml:space="preserve">1. Муниципальная программа 
«Развитие сельского хозяйства и устойчивое развитие сельских территорий в Александровском муниципальном районе Пермского края»
</t>
  </si>
  <si>
    <t xml:space="preserve">федеральный бюджет </t>
  </si>
  <si>
    <t>внебюджетные средства</t>
  </si>
  <si>
    <t xml:space="preserve">3. Муниципальная программа 
«Обеспечение безопасности граждан Александровского муниципального района»
</t>
  </si>
  <si>
    <t xml:space="preserve">Подпрограмма «Общественная безопасность и профилактика правонарушений в Александровском муниципальном районе»
</t>
  </si>
  <si>
    <t>Подпрограмма «Противодействие наркомании и незаконному обороту наркотических средств, алкоголизму, профилактика потребления психоактивных веществ на территории Александровского муниципального района»</t>
  </si>
  <si>
    <t>Подпрограмма «Пожарная безопасность Александровского муниципального района»</t>
  </si>
  <si>
    <t xml:space="preserve">Подпрограмма «Развитие культуры и молодежной политики Александровского муниципального района»
</t>
  </si>
  <si>
    <t xml:space="preserve">Подпрограмма «Развитие физической культуры, спорта 
и туризма в Александровском муниципальном районе»
</t>
  </si>
  <si>
    <t xml:space="preserve">5. Муниципальная программа
«Социальная поддержка жителей Александровского
 муниципального района»
</t>
  </si>
  <si>
    <t>Подпрограмма «Реализация системы мер социальной помощи и поддержки отдельных категорий граждан Александровского муниципального района»</t>
  </si>
  <si>
    <t xml:space="preserve">Подпрограмма «Обеспечение жильем молодых семей 
в Александровском муниципальном районе»
</t>
  </si>
  <si>
    <t xml:space="preserve">8. Муниципальная программа 
«Реформирование и развитие муниципальной службы Александровского муниципального района»
</t>
  </si>
  <si>
    <t xml:space="preserve">Подпрограмма «Развитие муниципальной службы 
в Александровском муниципальном районе»
</t>
  </si>
  <si>
    <t xml:space="preserve">Подпрограмма « Противодействие коррупции 
в Александровском муниципальном районе»
</t>
  </si>
  <si>
    <t>Подпрограмма "Управление муниципальным долгом Александровского муниципального района"</t>
  </si>
  <si>
    <t xml:space="preserve">9. Муниципальная программа 
«Эффективное использование и управление муниципальным имуществом Александровского муниципального района»
</t>
  </si>
  <si>
    <t>Подпрограмма "Развитие системы дошкольного образования Александровского муниципального района"</t>
  </si>
  <si>
    <t>Подроограмма "Развитие системы начального общего, основного общего, среднего общего образования Александровского муниципального района"</t>
  </si>
  <si>
    <t>Подпрограмма "Развитие системы воспитания и дополнительного образования Александровского муниципального района"</t>
  </si>
  <si>
    <t>Подпрограмма "Обеспечение реализации программы "Развитие системы образования Александровского муниципального района" и прочие мероприятия в области образования"</t>
  </si>
  <si>
    <t xml:space="preserve">Подпрограмма « Развитие сельского хозяйства 
в Александровском муниципальном районе Пермского края»
</t>
  </si>
  <si>
    <t xml:space="preserve">7. Муниципальная программа
«Экологическая безопасность Александровского муниципального района»
</t>
  </si>
  <si>
    <t xml:space="preserve">Подпрограмма «Участие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Александровского муниципального района»
</t>
  </si>
  <si>
    <t xml:space="preserve">Подпрограмма «Организация мероприятий межпоселенческого характера по охране окружающей среды на территории Александровского муниципального района»
</t>
  </si>
  <si>
    <t xml:space="preserve">6. Муниципальная программа 
«Управление муниципальными финансами Александровского муниципального района»
</t>
  </si>
  <si>
    <t>Подпрограмма "Развитие дорожно-транспортной инфраструктуры Александровского муниципального района"</t>
  </si>
  <si>
    <t>10. Муниципальная программа "Развитие системы образования Александровского муниципального района"</t>
  </si>
  <si>
    <t>объем средств в соотвествии с паспортом муниципальной программой на 01.11.2017</t>
  </si>
  <si>
    <t xml:space="preserve">2. Муниципальная программа 
«Содействие занятости населения в Александровском муниципальном районе Пермского края»
</t>
  </si>
  <si>
    <t>Подпрограмма «Активная политика занятости населения в Александровском муниципальном районе Пермского края»</t>
  </si>
  <si>
    <t>Подпрограмма « Улучшение условий и охраны труда, развитие социального партнерства в Александровском муниципальном районе Пермского края»</t>
  </si>
  <si>
    <t>Подпрограмма "Развитие системы отдыха, оздоровления и занятости детей и подростков Александровского муниципального района в каникулярный период"</t>
  </si>
  <si>
    <t>Подпрограмма "Градостроительная деятельность на территории Александровского муниципального района"</t>
  </si>
  <si>
    <t>Подпрограмма "Повышение инвестиционной привлекательности Александровского муниципального района Пермского края"</t>
  </si>
  <si>
    <t>Подпрограмма "Развитие сферы торговли в Александровском муниципальном районе Пермского края"</t>
  </si>
  <si>
    <t>Подпрограмма "Защита прав потребителей в Александровском муниципальном районе Пермского края"</t>
  </si>
  <si>
    <t xml:space="preserve">Приложение № 4  к заключению КСП АМР от 19.11.2018 №3 </t>
  </si>
  <si>
    <t>12. Муниципальная программа "Привлечение инвестиций и развитие потребительского рынка в Александровском муниципальном районе Пермского края"</t>
  </si>
  <si>
    <t>Подпрограмма "Развитие малого и среднего предпринимательства в Александровском муниципальном районе Пермского края"</t>
  </si>
  <si>
    <t xml:space="preserve">Подпрограмма «Противодействие терроризму и развитие межнациональных отношений в Александровском муниципальном районе»
</t>
  </si>
  <si>
    <t xml:space="preserve"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
</t>
  </si>
  <si>
    <t>Подпрограмма "Энергосбережение"</t>
  </si>
  <si>
    <t>Анализ объема бюджетных ассигнований на 2019-2021 годы по муниципальным программам</t>
  </si>
  <si>
    <t>11. Муниципальная программа "Развитие инфраструктуры Александровского муниципального района и градостроительства"</t>
  </si>
  <si>
    <t>доля расходов бюджета, распределенных по муниципальным программам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</si>
</sst>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43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168" fontId="4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8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8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="87" zoomScaleNormal="87" workbookViewId="0" topLeftCell="B106">
      <selection activeCell="N121" sqref="N121:P121"/>
    </sheetView>
  </sheetViews>
  <sheetFormatPr defaultColWidth="9.140625" defaultRowHeight="15"/>
  <cols>
    <col min="1" max="1" width="52.7109375" style="4" customWidth="1"/>
    <col min="2" max="4" width="12.28125" style="4" bestFit="1" customWidth="1"/>
    <col min="5" max="5" width="15.28125" style="4" customWidth="1"/>
    <col min="6" max="7" width="15.00390625" style="4" customWidth="1"/>
    <col min="8" max="9" width="11.7109375" style="4" customWidth="1"/>
    <col min="10" max="10" width="12.140625" style="4" customWidth="1"/>
    <col min="11" max="11" width="10.28125" style="6" customWidth="1"/>
    <col min="12" max="12" width="10.8515625" style="6" customWidth="1"/>
    <col min="13" max="13" width="11.140625" style="6" customWidth="1"/>
    <col min="14" max="14" width="12.28125" style="6" customWidth="1"/>
    <col min="15" max="15" width="10.7109375" style="6" customWidth="1"/>
    <col min="16" max="16" width="11.00390625" style="6" customWidth="1"/>
    <col min="17" max="16384" width="9.140625" style="4" customWidth="1"/>
  </cols>
  <sheetData>
    <row r="1" spans="5:16" ht="32.25" customHeight="1">
      <c r="E1" s="46" t="s">
        <v>54</v>
      </c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</row>
    <row r="3" spans="2:10" ht="15">
      <c r="B3" s="57" t="s">
        <v>60</v>
      </c>
      <c r="C3" s="57"/>
      <c r="D3" s="57"/>
      <c r="E3" s="57"/>
      <c r="F3" s="57"/>
      <c r="G3" s="57"/>
      <c r="H3" s="57"/>
      <c r="I3" s="58"/>
      <c r="J3" s="58"/>
    </row>
    <row r="5" spans="1:16" ht="46.5" customHeight="1">
      <c r="A5" s="52" t="s">
        <v>0</v>
      </c>
      <c r="B5" s="52" t="s">
        <v>45</v>
      </c>
      <c r="C5" s="52"/>
      <c r="D5" s="52"/>
      <c r="E5" s="53" t="s">
        <v>1</v>
      </c>
      <c r="F5" s="54"/>
      <c r="G5" s="55"/>
      <c r="H5" s="53" t="s">
        <v>2</v>
      </c>
      <c r="I5" s="54"/>
      <c r="J5" s="55"/>
      <c r="K5" s="50" t="s">
        <v>16</v>
      </c>
      <c r="L5" s="56"/>
      <c r="M5" s="56"/>
      <c r="N5" s="50" t="s">
        <v>62</v>
      </c>
      <c r="O5" s="51"/>
      <c r="P5" s="51"/>
    </row>
    <row r="6" spans="1:16" ht="25.5" customHeight="1">
      <c r="A6" s="52"/>
      <c r="B6" s="16">
        <v>2019</v>
      </c>
      <c r="C6" s="16">
        <v>2020</v>
      </c>
      <c r="D6" s="16">
        <v>2021</v>
      </c>
      <c r="E6" s="23">
        <v>2019</v>
      </c>
      <c r="F6" s="23">
        <v>2020</v>
      </c>
      <c r="G6" s="23">
        <v>2021</v>
      </c>
      <c r="H6" s="23">
        <v>2019</v>
      </c>
      <c r="I6" s="23">
        <v>2020</v>
      </c>
      <c r="J6" s="23">
        <v>2021</v>
      </c>
      <c r="K6" s="23">
        <v>2019</v>
      </c>
      <c r="L6" s="23">
        <v>2020</v>
      </c>
      <c r="M6" s="23">
        <v>2021</v>
      </c>
      <c r="N6" s="45">
        <v>2019</v>
      </c>
      <c r="O6" s="45">
        <v>2020</v>
      </c>
      <c r="P6" s="45">
        <v>2021</v>
      </c>
    </row>
    <row r="7" spans="1:16" ht="25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  <c r="L7" s="20">
        <v>12</v>
      </c>
      <c r="M7" s="20">
        <v>13</v>
      </c>
      <c r="N7" s="45">
        <v>14</v>
      </c>
      <c r="O7" s="45">
        <v>15</v>
      </c>
      <c r="P7" s="45">
        <v>16</v>
      </c>
    </row>
    <row r="8" spans="1:16" s="2" customFormat="1" ht="75">
      <c r="A8" s="1" t="s">
        <v>17</v>
      </c>
      <c r="B8" s="10">
        <f aca="true" t="shared" si="0" ref="B8:G8">B9</f>
        <v>27.2</v>
      </c>
      <c r="C8" s="10">
        <f t="shared" si="0"/>
        <v>26.8</v>
      </c>
      <c r="D8" s="10">
        <f t="shared" si="0"/>
        <v>31.4</v>
      </c>
      <c r="E8" s="10">
        <f t="shared" si="0"/>
        <v>25</v>
      </c>
      <c r="F8" s="10">
        <f t="shared" si="0"/>
        <v>25</v>
      </c>
      <c r="G8" s="10">
        <f t="shared" si="0"/>
        <v>30</v>
      </c>
      <c r="H8" s="10">
        <f>E8-B8</f>
        <v>-2.1999999999999993</v>
      </c>
      <c r="I8" s="10">
        <f>F8-C8</f>
        <v>-1.8000000000000007</v>
      </c>
      <c r="J8" s="10">
        <f>G8-D8</f>
        <v>-1.3999999999999986</v>
      </c>
      <c r="K8" s="10">
        <f>E8*100/B8</f>
        <v>91.91176470588236</v>
      </c>
      <c r="L8" s="10">
        <f>F8*100/C8</f>
        <v>93.28358208955224</v>
      </c>
      <c r="M8" s="10">
        <f>G8*100/D8</f>
        <v>95.54140127388536</v>
      </c>
      <c r="N8" s="13">
        <f>E8*100/588840</f>
        <v>0.004245635486719652</v>
      </c>
      <c r="O8" s="13">
        <f>F8*100/597307.6</f>
        <v>0.0041854481677447266</v>
      </c>
      <c r="P8" s="21">
        <f>G8*100/594127.1</f>
        <v>0.005049424609650023</v>
      </c>
    </row>
    <row r="9" spans="1:16" ht="60">
      <c r="A9" s="3" t="s">
        <v>38</v>
      </c>
      <c r="B9" s="11">
        <f aca="true" t="shared" si="1" ref="B9:G9">B10+B11+B12+B13</f>
        <v>27.2</v>
      </c>
      <c r="C9" s="11">
        <f t="shared" si="1"/>
        <v>26.8</v>
      </c>
      <c r="D9" s="11">
        <f t="shared" si="1"/>
        <v>31.4</v>
      </c>
      <c r="E9" s="11">
        <f t="shared" si="1"/>
        <v>25</v>
      </c>
      <c r="F9" s="11">
        <f t="shared" si="1"/>
        <v>25</v>
      </c>
      <c r="G9" s="11">
        <f t="shared" si="1"/>
        <v>30</v>
      </c>
      <c r="H9" s="12">
        <f aca="true" t="shared" si="2" ref="H9:H75">E9-B9</f>
        <v>-2.1999999999999993</v>
      </c>
      <c r="I9" s="12">
        <f aca="true" t="shared" si="3" ref="I9:I75">F9-C9</f>
        <v>-1.8000000000000007</v>
      </c>
      <c r="J9" s="12">
        <f aca="true" t="shared" si="4" ref="J9:J75">G9-D9</f>
        <v>-1.3999999999999986</v>
      </c>
      <c r="K9" s="12">
        <f aca="true" t="shared" si="5" ref="K9:K75">E9*100/B9</f>
        <v>91.91176470588236</v>
      </c>
      <c r="L9" s="12">
        <f aca="true" t="shared" si="6" ref="L9:L75">F9*100/C9</f>
        <v>93.28358208955224</v>
      </c>
      <c r="M9" s="12">
        <f>G9*100/D9</f>
        <v>95.54140127388536</v>
      </c>
      <c r="N9" s="15">
        <f aca="true" t="shared" si="7" ref="N9:N72">E9*100/588840</f>
        <v>0.004245635486719652</v>
      </c>
      <c r="O9" s="15">
        <f aca="true" t="shared" si="8" ref="O9:O72">F9*100/597307.6</f>
        <v>0.0041854481677447266</v>
      </c>
      <c r="P9" s="14">
        <f aca="true" t="shared" si="9" ref="P9:P72">G9*100/594127.1</f>
        <v>0.005049424609650023</v>
      </c>
    </row>
    <row r="10" spans="1:16" ht="15">
      <c r="A10" s="5" t="s">
        <v>10</v>
      </c>
      <c r="B10" s="11">
        <v>25</v>
      </c>
      <c r="C10" s="11">
        <v>25</v>
      </c>
      <c r="D10" s="11">
        <v>30</v>
      </c>
      <c r="E10" s="11">
        <v>25</v>
      </c>
      <c r="F10" s="11">
        <v>25</v>
      </c>
      <c r="G10" s="11">
        <v>30</v>
      </c>
      <c r="H10" s="12">
        <f t="shared" si="2"/>
        <v>0</v>
      </c>
      <c r="I10" s="12">
        <f t="shared" si="3"/>
        <v>0</v>
      </c>
      <c r="J10" s="12">
        <f t="shared" si="4"/>
        <v>0</v>
      </c>
      <c r="K10" s="12">
        <f t="shared" si="5"/>
        <v>100</v>
      </c>
      <c r="L10" s="12">
        <f t="shared" si="6"/>
        <v>100</v>
      </c>
      <c r="M10" s="12">
        <f>G10*100/D10</f>
        <v>100</v>
      </c>
      <c r="N10" s="15">
        <f t="shared" si="7"/>
        <v>0.004245635486719652</v>
      </c>
      <c r="O10" s="15">
        <f t="shared" si="8"/>
        <v>0.0041854481677447266</v>
      </c>
      <c r="P10" s="14">
        <f t="shared" si="9"/>
        <v>0.005049424609650023</v>
      </c>
    </row>
    <row r="11" spans="1:16" ht="15">
      <c r="A11" s="5" t="s">
        <v>11</v>
      </c>
      <c r="B11" s="11">
        <v>2.2</v>
      </c>
      <c r="C11" s="11">
        <v>1.8</v>
      </c>
      <c r="D11" s="11">
        <v>1.4</v>
      </c>
      <c r="E11" s="22">
        <v>0</v>
      </c>
      <c r="F11" s="22">
        <v>0</v>
      </c>
      <c r="G11" s="22">
        <v>0</v>
      </c>
      <c r="H11" s="12">
        <f t="shared" si="2"/>
        <v>-2.2</v>
      </c>
      <c r="I11" s="12">
        <f t="shared" si="3"/>
        <v>-1.8</v>
      </c>
      <c r="J11" s="12">
        <f t="shared" si="4"/>
        <v>-1.4</v>
      </c>
      <c r="K11" s="12">
        <f>E11*100/B11</f>
        <v>0</v>
      </c>
      <c r="L11" s="12">
        <f>F11*100/C11</f>
        <v>0</v>
      </c>
      <c r="M11" s="12">
        <f>G11*100/D11</f>
        <v>0</v>
      </c>
      <c r="N11" s="15">
        <f t="shared" si="7"/>
        <v>0</v>
      </c>
      <c r="O11" s="15">
        <f t="shared" si="8"/>
        <v>0</v>
      </c>
      <c r="P11" s="14">
        <f t="shared" si="9"/>
        <v>0</v>
      </c>
    </row>
    <row r="12" spans="1:16" ht="15">
      <c r="A12" s="5" t="s">
        <v>18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2"/>
        <v>0</v>
      </c>
      <c r="I12" s="12">
        <f t="shared" si="3"/>
        <v>0</v>
      </c>
      <c r="J12" s="12">
        <f t="shared" si="4"/>
        <v>0</v>
      </c>
      <c r="K12" s="12"/>
      <c r="L12" s="12"/>
      <c r="M12" s="12"/>
      <c r="N12" s="15">
        <f t="shared" si="7"/>
        <v>0</v>
      </c>
      <c r="O12" s="15">
        <f t="shared" si="8"/>
        <v>0</v>
      </c>
      <c r="P12" s="14">
        <f t="shared" si="9"/>
        <v>0</v>
      </c>
    </row>
    <row r="13" spans="1:16" ht="15">
      <c r="A13" s="5" t="s">
        <v>19</v>
      </c>
      <c r="B13" s="22">
        <v>0</v>
      </c>
      <c r="C13" s="22">
        <v>0</v>
      </c>
      <c r="D13" s="22">
        <v>0</v>
      </c>
      <c r="E13" s="11">
        <v>0</v>
      </c>
      <c r="F13" s="11">
        <v>0</v>
      </c>
      <c r="G13" s="11">
        <v>0</v>
      </c>
      <c r="H13" s="12">
        <f>E13-B13</f>
        <v>0</v>
      </c>
      <c r="I13" s="12">
        <f>F13-C13</f>
        <v>0</v>
      </c>
      <c r="J13" s="12">
        <f>G13-D13</f>
        <v>0</v>
      </c>
      <c r="K13" s="12"/>
      <c r="L13" s="12"/>
      <c r="M13" s="12"/>
      <c r="N13" s="15">
        <f t="shared" si="7"/>
        <v>0</v>
      </c>
      <c r="O13" s="15">
        <f t="shared" si="8"/>
        <v>0</v>
      </c>
      <c r="P13" s="14">
        <f t="shared" si="9"/>
        <v>0</v>
      </c>
    </row>
    <row r="14" spans="1:16" s="2" customFormat="1" ht="78.75">
      <c r="A14" s="7" t="s">
        <v>46</v>
      </c>
      <c r="B14" s="10">
        <f aca="true" t="shared" si="10" ref="B14:G14">B15+B17</f>
        <v>13</v>
      </c>
      <c r="C14" s="10">
        <f t="shared" si="10"/>
        <v>13</v>
      </c>
      <c r="D14" s="10">
        <f t="shared" si="10"/>
        <v>13</v>
      </c>
      <c r="E14" s="10">
        <f t="shared" si="10"/>
        <v>13</v>
      </c>
      <c r="F14" s="10">
        <f t="shared" si="10"/>
        <v>13</v>
      </c>
      <c r="G14" s="10">
        <f t="shared" si="10"/>
        <v>13</v>
      </c>
      <c r="H14" s="10">
        <f t="shared" si="2"/>
        <v>0</v>
      </c>
      <c r="I14" s="10">
        <f t="shared" si="3"/>
        <v>0</v>
      </c>
      <c r="J14" s="10">
        <f t="shared" si="4"/>
        <v>0</v>
      </c>
      <c r="K14" s="10">
        <f t="shared" si="5"/>
        <v>100</v>
      </c>
      <c r="L14" s="10">
        <f t="shared" si="6"/>
        <v>100</v>
      </c>
      <c r="M14" s="10">
        <f>G14*100/D14</f>
        <v>100</v>
      </c>
      <c r="N14" s="13">
        <f t="shared" si="7"/>
        <v>0.002207730453094219</v>
      </c>
      <c r="O14" s="13">
        <f t="shared" si="8"/>
        <v>0.002176433047227258</v>
      </c>
      <c r="P14" s="21">
        <f t="shared" si="9"/>
        <v>0.00218808399751501</v>
      </c>
    </row>
    <row r="15" spans="1:16" ht="47.25">
      <c r="A15" s="8" t="s">
        <v>47</v>
      </c>
      <c r="B15" s="11">
        <f aca="true" t="shared" si="11" ref="B15:G15">B16</f>
        <v>0</v>
      </c>
      <c r="C15" s="11">
        <f t="shared" si="11"/>
        <v>0</v>
      </c>
      <c r="D15" s="11">
        <f t="shared" si="11"/>
        <v>0</v>
      </c>
      <c r="E15" s="11">
        <f t="shared" si="11"/>
        <v>0</v>
      </c>
      <c r="F15" s="11">
        <f t="shared" si="11"/>
        <v>0</v>
      </c>
      <c r="G15" s="11">
        <f t="shared" si="11"/>
        <v>0</v>
      </c>
      <c r="H15" s="12">
        <f t="shared" si="2"/>
        <v>0</v>
      </c>
      <c r="I15" s="12">
        <f t="shared" si="3"/>
        <v>0</v>
      </c>
      <c r="J15" s="12">
        <f t="shared" si="4"/>
        <v>0</v>
      </c>
      <c r="K15" s="12"/>
      <c r="L15" s="12"/>
      <c r="M15" s="12"/>
      <c r="N15" s="15">
        <f t="shared" si="7"/>
        <v>0</v>
      </c>
      <c r="O15" s="15">
        <f t="shared" si="8"/>
        <v>0</v>
      </c>
      <c r="P15" s="14">
        <f t="shared" si="9"/>
        <v>0</v>
      </c>
    </row>
    <row r="16" spans="1:16" ht="15.75">
      <c r="A16" s="9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2">
        <f t="shared" si="3"/>
        <v>0</v>
      </c>
      <c r="J16" s="12">
        <f t="shared" si="4"/>
        <v>0</v>
      </c>
      <c r="K16" s="12"/>
      <c r="L16" s="12"/>
      <c r="M16" s="12"/>
      <c r="N16" s="15">
        <f t="shared" si="7"/>
        <v>0</v>
      </c>
      <c r="O16" s="15">
        <f t="shared" si="8"/>
        <v>0</v>
      </c>
      <c r="P16" s="14">
        <f t="shared" si="9"/>
        <v>0</v>
      </c>
    </row>
    <row r="17" spans="1:16" ht="45">
      <c r="A17" s="3" t="s">
        <v>48</v>
      </c>
      <c r="B17" s="11">
        <f aca="true" t="shared" si="12" ref="B17:G17">B18</f>
        <v>13</v>
      </c>
      <c r="C17" s="11">
        <f t="shared" si="12"/>
        <v>13</v>
      </c>
      <c r="D17" s="11">
        <f t="shared" si="12"/>
        <v>13</v>
      </c>
      <c r="E17" s="11">
        <f t="shared" si="12"/>
        <v>13</v>
      </c>
      <c r="F17" s="11">
        <f t="shared" si="12"/>
        <v>13</v>
      </c>
      <c r="G17" s="11">
        <f t="shared" si="12"/>
        <v>13</v>
      </c>
      <c r="H17" s="12">
        <f t="shared" si="2"/>
        <v>0</v>
      </c>
      <c r="I17" s="12">
        <f t="shared" si="3"/>
        <v>0</v>
      </c>
      <c r="J17" s="12">
        <f t="shared" si="4"/>
        <v>0</v>
      </c>
      <c r="K17" s="12">
        <f t="shared" si="5"/>
        <v>100</v>
      </c>
      <c r="L17" s="12">
        <f t="shared" si="6"/>
        <v>100</v>
      </c>
      <c r="M17" s="12">
        <f>G17*100/D17</f>
        <v>100</v>
      </c>
      <c r="N17" s="15">
        <f t="shared" si="7"/>
        <v>0.002207730453094219</v>
      </c>
      <c r="O17" s="15">
        <f t="shared" si="8"/>
        <v>0.002176433047227258</v>
      </c>
      <c r="P17" s="14">
        <f t="shared" si="9"/>
        <v>0.00218808399751501</v>
      </c>
    </row>
    <row r="18" spans="1:16" ht="15.75">
      <c r="A18" s="9" t="s">
        <v>10</v>
      </c>
      <c r="B18" s="11">
        <v>13</v>
      </c>
      <c r="C18" s="11">
        <v>13</v>
      </c>
      <c r="D18" s="11">
        <v>13</v>
      </c>
      <c r="E18" s="11">
        <v>13</v>
      </c>
      <c r="F18" s="11">
        <v>13</v>
      </c>
      <c r="G18" s="11">
        <v>13</v>
      </c>
      <c r="H18" s="12">
        <f t="shared" si="2"/>
        <v>0</v>
      </c>
      <c r="I18" s="12">
        <f t="shared" si="3"/>
        <v>0</v>
      </c>
      <c r="J18" s="12">
        <f t="shared" si="4"/>
        <v>0</v>
      </c>
      <c r="K18" s="12">
        <f t="shared" si="5"/>
        <v>100</v>
      </c>
      <c r="L18" s="12">
        <f t="shared" si="6"/>
        <v>100</v>
      </c>
      <c r="M18" s="12">
        <f>G18*100/D18</f>
        <v>100</v>
      </c>
      <c r="N18" s="15">
        <f t="shared" si="7"/>
        <v>0.002207730453094219</v>
      </c>
      <c r="O18" s="15">
        <f t="shared" si="8"/>
        <v>0.002176433047227258</v>
      </c>
      <c r="P18" s="14">
        <f t="shared" si="9"/>
        <v>0.00218808399751501</v>
      </c>
    </row>
    <row r="19" spans="1:16" s="31" customFormat="1" ht="60">
      <c r="A19" s="37" t="s">
        <v>20</v>
      </c>
      <c r="B19" s="29">
        <f aca="true" t="shared" si="13" ref="B19:G19">B20+B24+B26+B28</f>
        <v>2821.43</v>
      </c>
      <c r="C19" s="29">
        <f t="shared" si="13"/>
        <v>2700.88</v>
      </c>
      <c r="D19" s="29">
        <f t="shared" si="13"/>
        <v>2668.88</v>
      </c>
      <c r="E19" s="29">
        <f t="shared" si="13"/>
        <v>2698.1</v>
      </c>
      <c r="F19" s="29">
        <f t="shared" si="13"/>
        <v>2698.1</v>
      </c>
      <c r="G19" s="29">
        <f t="shared" si="13"/>
        <v>2698.1</v>
      </c>
      <c r="H19" s="29">
        <f t="shared" si="2"/>
        <v>-123.32999999999993</v>
      </c>
      <c r="I19" s="29">
        <f t="shared" si="3"/>
        <v>-2.7800000000002</v>
      </c>
      <c r="J19" s="29">
        <f t="shared" si="4"/>
        <v>29.2199999999998</v>
      </c>
      <c r="K19" s="29">
        <f t="shared" si="5"/>
        <v>95.62881233984186</v>
      </c>
      <c r="L19" s="29">
        <f t="shared" si="6"/>
        <v>99.89707058440212</v>
      </c>
      <c r="M19" s="29">
        <f>G19*100/D19</f>
        <v>101.09484128173615</v>
      </c>
      <c r="N19" s="13">
        <f t="shared" si="7"/>
        <v>0.4582059642687317</v>
      </c>
      <c r="O19" s="13">
        <f t="shared" si="8"/>
        <v>0.4517103080556819</v>
      </c>
      <c r="P19" s="21">
        <f t="shared" si="9"/>
        <v>0.45412841797655756</v>
      </c>
    </row>
    <row r="20" spans="1:16" s="34" customFormat="1" ht="60">
      <c r="A20" s="38" t="s">
        <v>21</v>
      </c>
      <c r="B20" s="22">
        <f>B21</f>
        <v>2821.43</v>
      </c>
      <c r="C20" s="22">
        <f>C21</f>
        <v>2700.88</v>
      </c>
      <c r="D20" s="22">
        <f>D21</f>
        <v>2668.88</v>
      </c>
      <c r="E20" s="22">
        <f>E21+E22</f>
        <v>2698.1</v>
      </c>
      <c r="F20" s="22">
        <f>F21+F22</f>
        <v>2698.1</v>
      </c>
      <c r="G20" s="22">
        <f>G21+G22</f>
        <v>2698.1</v>
      </c>
      <c r="H20" s="22">
        <f t="shared" si="2"/>
        <v>-123.32999999999993</v>
      </c>
      <c r="I20" s="22">
        <f t="shared" si="3"/>
        <v>-2.7800000000002</v>
      </c>
      <c r="J20" s="22">
        <f t="shared" si="4"/>
        <v>29.2199999999998</v>
      </c>
      <c r="K20" s="22">
        <f t="shared" si="5"/>
        <v>95.62881233984186</v>
      </c>
      <c r="L20" s="22">
        <f t="shared" si="6"/>
        <v>99.89707058440212</v>
      </c>
      <c r="M20" s="22">
        <f>G20*100/D20</f>
        <v>101.09484128173615</v>
      </c>
      <c r="N20" s="15">
        <f t="shared" si="7"/>
        <v>0.4582059642687317</v>
      </c>
      <c r="O20" s="15">
        <f t="shared" si="8"/>
        <v>0.4517103080556819</v>
      </c>
      <c r="P20" s="14">
        <f t="shared" si="9"/>
        <v>0.45412841797655756</v>
      </c>
    </row>
    <row r="21" spans="1:16" s="34" customFormat="1" ht="15.75">
      <c r="A21" s="39" t="s">
        <v>10</v>
      </c>
      <c r="B21" s="22">
        <v>2821.43</v>
      </c>
      <c r="C21" s="22">
        <v>2700.88</v>
      </c>
      <c r="D21" s="22">
        <v>2668.88</v>
      </c>
      <c r="E21" s="22">
        <v>2698.1</v>
      </c>
      <c r="F21" s="22">
        <v>2698.1</v>
      </c>
      <c r="G21" s="22">
        <v>2698.1</v>
      </c>
      <c r="H21" s="22">
        <f t="shared" si="2"/>
        <v>-123.32999999999993</v>
      </c>
      <c r="I21" s="22">
        <f t="shared" si="3"/>
        <v>-2.7800000000002</v>
      </c>
      <c r="J21" s="22">
        <f t="shared" si="4"/>
        <v>29.2199999999998</v>
      </c>
      <c r="K21" s="22">
        <f t="shared" si="5"/>
        <v>95.62881233984186</v>
      </c>
      <c r="L21" s="22">
        <f t="shared" si="6"/>
        <v>99.89707058440212</v>
      </c>
      <c r="M21" s="22">
        <f>G21*100/D21</f>
        <v>101.09484128173615</v>
      </c>
      <c r="N21" s="15">
        <f t="shared" si="7"/>
        <v>0.4582059642687317</v>
      </c>
      <c r="O21" s="15">
        <f t="shared" si="8"/>
        <v>0.4517103080556819</v>
      </c>
      <c r="P21" s="14">
        <f t="shared" si="9"/>
        <v>0.45412841797655756</v>
      </c>
    </row>
    <row r="22" spans="1:16" s="34" customFormat="1" ht="15.75">
      <c r="A22" s="39" t="s">
        <v>11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>E22-B22</f>
        <v>0</v>
      </c>
      <c r="I22" s="22">
        <f>F22-C22</f>
        <v>0</v>
      </c>
      <c r="J22" s="22">
        <f>G22-D22</f>
        <v>0</v>
      </c>
      <c r="K22" s="22"/>
      <c r="L22" s="22"/>
      <c r="M22" s="22"/>
      <c r="N22" s="15">
        <f t="shared" si="7"/>
        <v>0</v>
      </c>
      <c r="O22" s="15">
        <f t="shared" si="8"/>
        <v>0</v>
      </c>
      <c r="P22" s="14">
        <f t="shared" si="9"/>
        <v>0</v>
      </c>
    </row>
    <row r="23" spans="1:16" s="34" customFormat="1" ht="25.5" customHeight="1">
      <c r="A23" s="36">
        <v>1</v>
      </c>
      <c r="B23" s="36">
        <v>2</v>
      </c>
      <c r="C23" s="36">
        <v>3</v>
      </c>
      <c r="D23" s="36">
        <v>4</v>
      </c>
      <c r="E23" s="36">
        <v>5</v>
      </c>
      <c r="F23" s="36">
        <v>6</v>
      </c>
      <c r="G23" s="36">
        <v>7</v>
      </c>
      <c r="H23" s="36">
        <v>8</v>
      </c>
      <c r="I23" s="36">
        <v>9</v>
      </c>
      <c r="J23" s="36">
        <v>10</v>
      </c>
      <c r="K23" s="36">
        <v>11</v>
      </c>
      <c r="L23" s="36">
        <v>12</v>
      </c>
      <c r="M23" s="36">
        <v>13</v>
      </c>
      <c r="N23" s="15">
        <f t="shared" si="7"/>
        <v>0.0008491270973439304</v>
      </c>
      <c r="O23" s="15">
        <f t="shared" si="8"/>
        <v>0.0010045075602587343</v>
      </c>
      <c r="P23" s="14">
        <f t="shared" si="9"/>
        <v>0.0011781990755850053</v>
      </c>
    </row>
    <row r="24" spans="1:16" s="34" customFormat="1" ht="75">
      <c r="A24" s="38" t="s">
        <v>22</v>
      </c>
      <c r="B24" s="22">
        <f aca="true" t="shared" si="14" ref="B24:G24">B25</f>
        <v>0</v>
      </c>
      <c r="C24" s="22">
        <f t="shared" si="14"/>
        <v>0</v>
      </c>
      <c r="D24" s="22">
        <f t="shared" si="14"/>
        <v>0</v>
      </c>
      <c r="E24" s="22">
        <f t="shared" si="14"/>
        <v>0</v>
      </c>
      <c r="F24" s="22">
        <f t="shared" si="14"/>
        <v>0</v>
      </c>
      <c r="G24" s="22">
        <f t="shared" si="14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/>
      <c r="L24" s="22"/>
      <c r="M24" s="22"/>
      <c r="N24" s="15">
        <f t="shared" si="7"/>
        <v>0</v>
      </c>
      <c r="O24" s="15">
        <f t="shared" si="8"/>
        <v>0</v>
      </c>
      <c r="P24" s="14">
        <f t="shared" si="9"/>
        <v>0</v>
      </c>
    </row>
    <row r="25" spans="1:16" s="34" customFormat="1" ht="15.75">
      <c r="A25" s="39" t="s">
        <v>10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/>
      <c r="L25" s="22"/>
      <c r="M25" s="22"/>
      <c r="N25" s="15">
        <f t="shared" si="7"/>
        <v>0</v>
      </c>
      <c r="O25" s="15">
        <f t="shared" si="8"/>
        <v>0</v>
      </c>
      <c r="P25" s="14">
        <f t="shared" si="9"/>
        <v>0</v>
      </c>
    </row>
    <row r="26" spans="1:16" s="34" customFormat="1" ht="30">
      <c r="A26" s="38" t="s">
        <v>23</v>
      </c>
      <c r="B26" s="22">
        <f>B27</f>
        <v>0</v>
      </c>
      <c r="C26" s="22">
        <f>C27</f>
        <v>0</v>
      </c>
      <c r="D26" s="22">
        <f>D27</f>
        <v>0</v>
      </c>
      <c r="E26" s="22">
        <f>E27</f>
        <v>0</v>
      </c>
      <c r="F26" s="22">
        <v>0</v>
      </c>
      <c r="G26" s="22"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/>
      <c r="L26" s="22"/>
      <c r="M26" s="22"/>
      <c r="N26" s="15">
        <f t="shared" si="7"/>
        <v>0</v>
      </c>
      <c r="O26" s="15">
        <f t="shared" si="8"/>
        <v>0</v>
      </c>
      <c r="P26" s="14">
        <f t="shared" si="9"/>
        <v>0</v>
      </c>
    </row>
    <row r="27" spans="1:16" s="34" customFormat="1" ht="15.75">
      <c r="A27" s="39" t="s">
        <v>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/>
      <c r="L27" s="22"/>
      <c r="M27" s="22"/>
      <c r="N27" s="15">
        <f t="shared" si="7"/>
        <v>0</v>
      </c>
      <c r="O27" s="15">
        <f t="shared" si="8"/>
        <v>0</v>
      </c>
      <c r="P27" s="14">
        <f t="shared" si="9"/>
        <v>0</v>
      </c>
    </row>
    <row r="28" spans="1:16" s="34" customFormat="1" ht="60">
      <c r="A28" s="38" t="s">
        <v>57</v>
      </c>
      <c r="B28" s="22">
        <f aca="true" t="shared" si="15" ref="B28:G28">B29</f>
        <v>0</v>
      </c>
      <c r="C28" s="22">
        <f t="shared" si="15"/>
        <v>0</v>
      </c>
      <c r="D28" s="22">
        <f t="shared" si="15"/>
        <v>0</v>
      </c>
      <c r="E28" s="22">
        <f t="shared" si="15"/>
        <v>0</v>
      </c>
      <c r="F28" s="22">
        <f t="shared" si="15"/>
        <v>0</v>
      </c>
      <c r="G28" s="22">
        <f t="shared" si="15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/>
      <c r="L28" s="22"/>
      <c r="M28" s="22"/>
      <c r="N28" s="15">
        <f t="shared" si="7"/>
        <v>0</v>
      </c>
      <c r="O28" s="15">
        <f t="shared" si="8"/>
        <v>0</v>
      </c>
      <c r="P28" s="14">
        <f t="shared" si="9"/>
        <v>0</v>
      </c>
    </row>
    <row r="29" spans="1:16" s="34" customFormat="1" ht="15.75">
      <c r="A29" s="39" t="s">
        <v>10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/>
      <c r="L29" s="22"/>
      <c r="M29" s="22"/>
      <c r="N29" s="15">
        <f t="shared" si="7"/>
        <v>0</v>
      </c>
      <c r="O29" s="15">
        <f t="shared" si="8"/>
        <v>0</v>
      </c>
      <c r="P29" s="14">
        <f t="shared" si="9"/>
        <v>0</v>
      </c>
    </row>
    <row r="30" spans="1:16" s="31" customFormat="1" ht="75">
      <c r="A30" s="37" t="s">
        <v>3</v>
      </c>
      <c r="B30" s="30">
        <f aca="true" t="shared" si="16" ref="B30:G30">B31+B33</f>
        <v>4621.75</v>
      </c>
      <c r="C30" s="30">
        <f t="shared" si="16"/>
        <v>4552.469999999999</v>
      </c>
      <c r="D30" s="30">
        <f t="shared" si="16"/>
        <v>4484.19</v>
      </c>
      <c r="E30" s="29">
        <f t="shared" si="16"/>
        <v>4621.7</v>
      </c>
      <c r="F30" s="29">
        <f t="shared" si="16"/>
        <v>4552.5</v>
      </c>
      <c r="G30" s="29">
        <f t="shared" si="16"/>
        <v>4484.2</v>
      </c>
      <c r="H30" s="29">
        <v>0</v>
      </c>
      <c r="I30" s="29">
        <f t="shared" si="3"/>
        <v>0.030000000000654836</v>
      </c>
      <c r="J30" s="29">
        <f t="shared" si="4"/>
        <v>0.010000000000218279</v>
      </c>
      <c r="K30" s="29">
        <f t="shared" si="5"/>
        <v>99.99891815870612</v>
      </c>
      <c r="L30" s="29">
        <f t="shared" si="6"/>
        <v>100.00065898292577</v>
      </c>
      <c r="M30" s="29">
        <f>G30*100/D30</f>
        <v>100.00022300571564</v>
      </c>
      <c r="N30" s="13">
        <f t="shared" si="7"/>
        <v>0.7848821411588887</v>
      </c>
      <c r="O30" s="13">
        <f t="shared" si="8"/>
        <v>0.7621701113463147</v>
      </c>
      <c r="P30" s="21">
        <f t="shared" si="9"/>
        <v>0.7547543278197544</v>
      </c>
    </row>
    <row r="31" spans="1:16" s="34" customFormat="1" ht="45">
      <c r="A31" s="38" t="s">
        <v>24</v>
      </c>
      <c r="B31" s="22">
        <f aca="true" t="shared" si="17" ref="B31:G31">B32</f>
        <v>2220.03</v>
      </c>
      <c r="C31" s="22">
        <f t="shared" si="17"/>
        <v>2186.75</v>
      </c>
      <c r="D31" s="22">
        <f t="shared" si="17"/>
        <v>2153.95</v>
      </c>
      <c r="E31" s="22">
        <f t="shared" si="17"/>
        <v>2220</v>
      </c>
      <c r="F31" s="22">
        <f t="shared" si="17"/>
        <v>2186.8</v>
      </c>
      <c r="G31" s="22">
        <f t="shared" si="17"/>
        <v>2154</v>
      </c>
      <c r="H31" s="22">
        <f t="shared" si="2"/>
        <v>-0.03000000000020009</v>
      </c>
      <c r="I31" s="22">
        <f t="shared" si="3"/>
        <v>0.0500000000001819</v>
      </c>
      <c r="J31" s="22">
        <f t="shared" si="4"/>
        <v>0.0500000000001819</v>
      </c>
      <c r="K31" s="22">
        <f t="shared" si="5"/>
        <v>99.9986486669099</v>
      </c>
      <c r="L31" s="22">
        <f t="shared" si="6"/>
        <v>100.00228649822797</v>
      </c>
      <c r="M31" s="22">
        <f>G31*100/D31</f>
        <v>100.00232131665081</v>
      </c>
      <c r="N31" s="15">
        <f t="shared" si="7"/>
        <v>0.3770124312207051</v>
      </c>
      <c r="O31" s="15">
        <f t="shared" si="8"/>
        <v>0.3661095221289668</v>
      </c>
      <c r="P31" s="14">
        <f t="shared" si="9"/>
        <v>0.3625486869728716</v>
      </c>
    </row>
    <row r="32" spans="1:16" s="34" customFormat="1" ht="15">
      <c r="A32" s="35" t="s">
        <v>10</v>
      </c>
      <c r="B32" s="22">
        <v>2220.03</v>
      </c>
      <c r="C32" s="22">
        <v>2186.75</v>
      </c>
      <c r="D32" s="22">
        <v>2153.95</v>
      </c>
      <c r="E32" s="22">
        <v>2220</v>
      </c>
      <c r="F32" s="22">
        <v>2186.8</v>
      </c>
      <c r="G32" s="22">
        <v>2154</v>
      </c>
      <c r="H32" s="22">
        <f t="shared" si="2"/>
        <v>-0.03000000000020009</v>
      </c>
      <c r="I32" s="22">
        <f t="shared" si="3"/>
        <v>0.0500000000001819</v>
      </c>
      <c r="J32" s="22">
        <f t="shared" si="4"/>
        <v>0.0500000000001819</v>
      </c>
      <c r="K32" s="22">
        <f t="shared" si="5"/>
        <v>99.9986486669099</v>
      </c>
      <c r="L32" s="22">
        <f t="shared" si="6"/>
        <v>100.00228649822797</v>
      </c>
      <c r="M32" s="22">
        <f>G32*100/D32</f>
        <v>100.00232131665081</v>
      </c>
      <c r="N32" s="15">
        <f t="shared" si="7"/>
        <v>0.3770124312207051</v>
      </c>
      <c r="O32" s="15">
        <f t="shared" si="8"/>
        <v>0.3661095221289668</v>
      </c>
      <c r="P32" s="14">
        <f t="shared" si="9"/>
        <v>0.3625486869728716</v>
      </c>
    </row>
    <row r="33" spans="1:16" s="34" customFormat="1" ht="75">
      <c r="A33" s="38" t="s">
        <v>25</v>
      </c>
      <c r="B33" s="40">
        <f aca="true" t="shared" si="18" ref="B33:G33">B35+B34</f>
        <v>2401.72</v>
      </c>
      <c r="C33" s="22">
        <f t="shared" si="18"/>
        <v>2365.72</v>
      </c>
      <c r="D33" s="22">
        <f t="shared" si="18"/>
        <v>2330.24</v>
      </c>
      <c r="E33" s="22">
        <f t="shared" si="18"/>
        <v>2401.7</v>
      </c>
      <c r="F33" s="22">
        <f t="shared" si="18"/>
        <v>2365.7</v>
      </c>
      <c r="G33" s="22">
        <f t="shared" si="18"/>
        <v>2330.2</v>
      </c>
      <c r="H33" s="22">
        <f t="shared" si="2"/>
        <v>-0.01999999999998181</v>
      </c>
      <c r="I33" s="22">
        <f t="shared" si="3"/>
        <v>-0.01999999999998181</v>
      </c>
      <c r="J33" s="22">
        <f t="shared" si="4"/>
        <v>-0.03999999999996362</v>
      </c>
      <c r="K33" s="22">
        <f t="shared" si="5"/>
        <v>99.99916726346119</v>
      </c>
      <c r="L33" s="22">
        <f t="shared" si="6"/>
        <v>99.99915459141403</v>
      </c>
      <c r="M33" s="22">
        <f>G33*100/D33</f>
        <v>99.99828343861576</v>
      </c>
      <c r="N33" s="15">
        <f t="shared" si="7"/>
        <v>0.4078697099381835</v>
      </c>
      <c r="O33" s="15">
        <f t="shared" si="8"/>
        <v>0.39606058921734794</v>
      </c>
      <c r="P33" s="14">
        <f t="shared" si="9"/>
        <v>0.39220564084688275</v>
      </c>
    </row>
    <row r="34" spans="1:16" s="34" customFormat="1" ht="15">
      <c r="A34" s="35" t="s">
        <v>11</v>
      </c>
      <c r="B34" s="33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/>
      <c r="L34" s="22"/>
      <c r="M34" s="22"/>
      <c r="N34" s="15">
        <f t="shared" si="7"/>
        <v>0</v>
      </c>
      <c r="O34" s="15">
        <f t="shared" si="8"/>
        <v>0</v>
      </c>
      <c r="P34" s="14">
        <f t="shared" si="9"/>
        <v>0</v>
      </c>
    </row>
    <row r="35" spans="1:16" s="34" customFormat="1" ht="15">
      <c r="A35" s="35" t="s">
        <v>10</v>
      </c>
      <c r="B35" s="40">
        <v>2401.72</v>
      </c>
      <c r="C35" s="22">
        <v>2365.72</v>
      </c>
      <c r="D35" s="22">
        <v>2330.24</v>
      </c>
      <c r="E35" s="22">
        <v>2401.7</v>
      </c>
      <c r="F35" s="22">
        <v>2365.7</v>
      </c>
      <c r="G35" s="22">
        <v>2330.2</v>
      </c>
      <c r="H35" s="22">
        <f t="shared" si="2"/>
        <v>-0.01999999999998181</v>
      </c>
      <c r="I35" s="22">
        <f t="shared" si="3"/>
        <v>-0.01999999999998181</v>
      </c>
      <c r="J35" s="22">
        <f t="shared" si="4"/>
        <v>-0.03999999999996362</v>
      </c>
      <c r="K35" s="22">
        <f t="shared" si="5"/>
        <v>99.99916726346119</v>
      </c>
      <c r="L35" s="22">
        <f t="shared" si="6"/>
        <v>99.99915459141403</v>
      </c>
      <c r="M35" s="22">
        <f>G35*100/D35</f>
        <v>99.99828343861576</v>
      </c>
      <c r="N35" s="15">
        <f t="shared" si="7"/>
        <v>0.4078697099381835</v>
      </c>
      <c r="O35" s="15">
        <f t="shared" si="8"/>
        <v>0.39606058921734794</v>
      </c>
      <c r="P35" s="14">
        <f t="shared" si="9"/>
        <v>0.39220564084688275</v>
      </c>
    </row>
    <row r="36" spans="1:16" s="31" customFormat="1" ht="60">
      <c r="A36" s="37" t="s">
        <v>26</v>
      </c>
      <c r="B36" s="29">
        <f aca="true" t="shared" si="19" ref="B36:G36">B37+B42+B47</f>
        <v>16807.34</v>
      </c>
      <c r="C36" s="29">
        <f t="shared" si="19"/>
        <v>16866.104</v>
      </c>
      <c r="D36" s="29">
        <f t="shared" si="19"/>
        <v>16866.104</v>
      </c>
      <c r="E36" s="29">
        <f t="shared" si="19"/>
        <v>14884.9</v>
      </c>
      <c r="F36" s="29">
        <f t="shared" si="19"/>
        <v>14905.3</v>
      </c>
      <c r="G36" s="29">
        <f t="shared" si="19"/>
        <v>14224.400000000001</v>
      </c>
      <c r="H36" s="29">
        <f t="shared" si="2"/>
        <v>-1922.4400000000005</v>
      </c>
      <c r="I36" s="29">
        <f t="shared" si="3"/>
        <v>-1960.804</v>
      </c>
      <c r="J36" s="29">
        <f t="shared" si="4"/>
        <v>-2641.703999999998</v>
      </c>
      <c r="K36" s="29">
        <f t="shared" si="5"/>
        <v>88.56190212133508</v>
      </c>
      <c r="L36" s="29">
        <f t="shared" si="6"/>
        <v>88.37429201195486</v>
      </c>
      <c r="M36" s="29">
        <f>G36*100/D36</f>
        <v>84.33720081412994</v>
      </c>
      <c r="N36" s="13">
        <f t="shared" si="7"/>
        <v>2.527834386250934</v>
      </c>
      <c r="O36" s="13">
        <f t="shared" si="8"/>
        <v>2.495414422987419</v>
      </c>
      <c r="P36" s="21">
        <f t="shared" si="9"/>
        <v>2.394167847250193</v>
      </c>
    </row>
    <row r="37" spans="1:16" s="34" customFormat="1" ht="45">
      <c r="A37" s="38" t="s">
        <v>27</v>
      </c>
      <c r="B37" s="40">
        <f aca="true" t="shared" si="20" ref="B37:G37">B38+B39+B40+B41</f>
        <v>5503.84</v>
      </c>
      <c r="C37" s="40">
        <f t="shared" si="20"/>
        <v>6077.4039999999995</v>
      </c>
      <c r="D37" s="40">
        <f t="shared" si="20"/>
        <v>6077.4039999999995</v>
      </c>
      <c r="E37" s="40">
        <f t="shared" si="20"/>
        <v>5481.4</v>
      </c>
      <c r="F37" s="40">
        <f t="shared" si="20"/>
        <v>6068.5</v>
      </c>
      <c r="G37" s="40">
        <f t="shared" si="20"/>
        <v>5278.2</v>
      </c>
      <c r="H37" s="22">
        <f t="shared" si="2"/>
        <v>-22.44000000000051</v>
      </c>
      <c r="I37" s="22">
        <f t="shared" si="3"/>
        <v>-8.903999999999542</v>
      </c>
      <c r="J37" s="22">
        <f t="shared" si="4"/>
        <v>-799.2039999999997</v>
      </c>
      <c r="K37" s="22">
        <f t="shared" si="5"/>
        <v>99.59228465943777</v>
      </c>
      <c r="L37" s="22">
        <f t="shared" si="6"/>
        <v>99.8534900756968</v>
      </c>
      <c r="M37" s="22">
        <f>G37*100/D37</f>
        <v>86.84958248620629</v>
      </c>
      <c r="N37" s="15">
        <f t="shared" si="7"/>
        <v>0.930881054276204</v>
      </c>
      <c r="O37" s="15">
        <f t="shared" si="8"/>
        <v>1.015975688238355</v>
      </c>
      <c r="P37" s="14">
        <f t="shared" si="9"/>
        <v>0.888395765821825</v>
      </c>
    </row>
    <row r="38" spans="1:16" s="34" customFormat="1" ht="15">
      <c r="A38" s="35" t="s">
        <v>13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/>
      <c r="L38" s="22"/>
      <c r="M38" s="22"/>
      <c r="N38" s="15">
        <f t="shared" si="7"/>
        <v>0</v>
      </c>
      <c r="O38" s="15">
        <f t="shared" si="8"/>
        <v>0</v>
      </c>
      <c r="P38" s="14">
        <f t="shared" si="9"/>
        <v>0</v>
      </c>
    </row>
    <row r="39" spans="1:16" s="34" customFormat="1" ht="15">
      <c r="A39" s="35" t="s">
        <v>11</v>
      </c>
      <c r="B39" s="22">
        <v>225.6</v>
      </c>
      <c r="C39" s="22">
        <v>799.164</v>
      </c>
      <c r="D39" s="22">
        <v>799.164</v>
      </c>
      <c r="E39" s="22">
        <v>203.2</v>
      </c>
      <c r="F39" s="22">
        <v>790.3</v>
      </c>
      <c r="G39" s="22">
        <v>0</v>
      </c>
      <c r="H39" s="22">
        <f t="shared" si="2"/>
        <v>-22.400000000000006</v>
      </c>
      <c r="I39" s="22">
        <f t="shared" si="3"/>
        <v>-8.864000000000033</v>
      </c>
      <c r="J39" s="22">
        <f t="shared" si="4"/>
        <v>-799.164</v>
      </c>
      <c r="K39" s="22">
        <f t="shared" si="5"/>
        <v>90.0709219858156</v>
      </c>
      <c r="L39" s="22">
        <f t="shared" si="6"/>
        <v>98.89084092877057</v>
      </c>
      <c r="M39" s="22">
        <f>G39*100/D39</f>
        <v>0</v>
      </c>
      <c r="N39" s="15">
        <f t="shared" si="7"/>
        <v>0.03450852523605733</v>
      </c>
      <c r="O39" s="15">
        <f t="shared" si="8"/>
        <v>0.1323103874787463</v>
      </c>
      <c r="P39" s="14">
        <f t="shared" si="9"/>
        <v>0</v>
      </c>
    </row>
    <row r="40" spans="1:16" s="34" customFormat="1" ht="15">
      <c r="A40" s="35" t="s">
        <v>10</v>
      </c>
      <c r="B40" s="22">
        <v>5278.24</v>
      </c>
      <c r="C40" s="22">
        <v>5278.24</v>
      </c>
      <c r="D40" s="22">
        <v>5278.24</v>
      </c>
      <c r="E40" s="22">
        <v>5278.2</v>
      </c>
      <c r="F40" s="22">
        <v>5278.2</v>
      </c>
      <c r="G40" s="22">
        <v>5278.2</v>
      </c>
      <c r="H40" s="22">
        <f t="shared" si="2"/>
        <v>-0.03999999999996362</v>
      </c>
      <c r="I40" s="22">
        <f t="shared" si="3"/>
        <v>-0.03999999999996362</v>
      </c>
      <c r="J40" s="22">
        <f t="shared" si="4"/>
        <v>-0.03999999999996362</v>
      </c>
      <c r="K40" s="22">
        <f t="shared" si="5"/>
        <v>99.99924217163297</v>
      </c>
      <c r="L40" s="22">
        <f t="shared" si="6"/>
        <v>99.99924217163297</v>
      </c>
      <c r="M40" s="22">
        <f>G40*100/D40</f>
        <v>99.99924217163297</v>
      </c>
      <c r="N40" s="15">
        <f t="shared" si="7"/>
        <v>0.8963725290401467</v>
      </c>
      <c r="O40" s="15">
        <f t="shared" si="8"/>
        <v>0.8836653007596087</v>
      </c>
      <c r="P40" s="14">
        <f t="shared" si="9"/>
        <v>0.888395765821825</v>
      </c>
    </row>
    <row r="41" spans="1:16" s="34" customFormat="1" ht="15">
      <c r="A41" s="35" t="s">
        <v>14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/>
      <c r="L41" s="22"/>
      <c r="M41" s="22"/>
      <c r="N41" s="15">
        <f t="shared" si="7"/>
        <v>0</v>
      </c>
      <c r="O41" s="15">
        <f t="shared" si="8"/>
        <v>0</v>
      </c>
      <c r="P41" s="14">
        <f t="shared" si="9"/>
        <v>0</v>
      </c>
    </row>
    <row r="42" spans="1:16" s="34" customFormat="1" ht="60">
      <c r="A42" s="38" t="s">
        <v>28</v>
      </c>
      <c r="B42" s="40">
        <f>B43+B44+B45+B46</f>
        <v>0</v>
      </c>
      <c r="C42" s="40">
        <f>C43+C44+C45+C46</f>
        <v>0</v>
      </c>
      <c r="D42" s="40">
        <f>D43+D44+D45+D46</f>
        <v>0</v>
      </c>
      <c r="E42" s="22">
        <f>E43+E44+E45+E46</f>
        <v>0</v>
      </c>
      <c r="F42" s="22">
        <v>0</v>
      </c>
      <c r="G42" s="22"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/>
      <c r="L42" s="22"/>
      <c r="M42" s="22"/>
      <c r="N42" s="15">
        <f t="shared" si="7"/>
        <v>0</v>
      </c>
      <c r="O42" s="15">
        <f t="shared" si="8"/>
        <v>0</v>
      </c>
      <c r="P42" s="14">
        <f t="shared" si="9"/>
        <v>0</v>
      </c>
    </row>
    <row r="43" spans="1:16" s="34" customFormat="1" ht="15">
      <c r="A43" s="35" t="s">
        <v>13</v>
      </c>
      <c r="B43" s="40">
        <v>0</v>
      </c>
      <c r="C43" s="40">
        <v>0</v>
      </c>
      <c r="D43" s="40">
        <v>0</v>
      </c>
      <c r="E43" s="22">
        <v>0</v>
      </c>
      <c r="F43" s="22">
        <v>0</v>
      </c>
      <c r="G43" s="22"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/>
      <c r="L43" s="22"/>
      <c r="M43" s="22"/>
      <c r="N43" s="15">
        <f t="shared" si="7"/>
        <v>0</v>
      </c>
      <c r="O43" s="15">
        <f t="shared" si="8"/>
        <v>0</v>
      </c>
      <c r="P43" s="14">
        <f t="shared" si="9"/>
        <v>0</v>
      </c>
    </row>
    <row r="44" spans="1:16" s="34" customFormat="1" ht="15">
      <c r="A44" s="35" t="s">
        <v>11</v>
      </c>
      <c r="B44" s="40">
        <v>0</v>
      </c>
      <c r="C44" s="40">
        <v>0</v>
      </c>
      <c r="D44" s="40">
        <v>0</v>
      </c>
      <c r="E44" s="22">
        <v>0</v>
      </c>
      <c r="F44" s="22">
        <v>0</v>
      </c>
      <c r="G44" s="22"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/>
      <c r="L44" s="22"/>
      <c r="M44" s="22"/>
      <c r="N44" s="15">
        <f t="shared" si="7"/>
        <v>0</v>
      </c>
      <c r="O44" s="15">
        <f t="shared" si="8"/>
        <v>0</v>
      </c>
      <c r="P44" s="14">
        <f t="shared" si="9"/>
        <v>0</v>
      </c>
    </row>
    <row r="45" spans="1:16" s="34" customFormat="1" ht="15">
      <c r="A45" s="35" t="s">
        <v>12</v>
      </c>
      <c r="B45" s="40">
        <v>0</v>
      </c>
      <c r="C45" s="40">
        <v>0</v>
      </c>
      <c r="D45" s="40">
        <v>0</v>
      </c>
      <c r="E45" s="22">
        <v>0</v>
      </c>
      <c r="F45" s="22">
        <v>0</v>
      </c>
      <c r="G45" s="22"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/>
      <c r="L45" s="22"/>
      <c r="M45" s="22"/>
      <c r="N45" s="15">
        <f t="shared" si="7"/>
        <v>0</v>
      </c>
      <c r="O45" s="15">
        <f t="shared" si="8"/>
        <v>0</v>
      </c>
      <c r="P45" s="14">
        <f t="shared" si="9"/>
        <v>0</v>
      </c>
    </row>
    <row r="46" spans="1:16" s="34" customFormat="1" ht="15">
      <c r="A46" s="35" t="s">
        <v>14</v>
      </c>
      <c r="B46" s="40">
        <v>0</v>
      </c>
      <c r="C46" s="40">
        <v>0</v>
      </c>
      <c r="D46" s="40">
        <v>0</v>
      </c>
      <c r="E46" s="22">
        <v>0</v>
      </c>
      <c r="F46" s="22">
        <v>0</v>
      </c>
      <c r="G46" s="22">
        <v>0</v>
      </c>
      <c r="H46" s="22">
        <f t="shared" si="2"/>
        <v>0</v>
      </c>
      <c r="I46" s="22">
        <f t="shared" si="3"/>
        <v>0</v>
      </c>
      <c r="J46" s="22">
        <f t="shared" si="4"/>
        <v>0</v>
      </c>
      <c r="K46" s="22"/>
      <c r="L46" s="22"/>
      <c r="M46" s="22"/>
      <c r="N46" s="15">
        <f t="shared" si="7"/>
        <v>0</v>
      </c>
      <c r="O46" s="15">
        <f t="shared" si="8"/>
        <v>0</v>
      </c>
      <c r="P46" s="14">
        <f t="shared" si="9"/>
        <v>0</v>
      </c>
    </row>
    <row r="47" spans="1:16" s="34" customFormat="1" ht="75">
      <c r="A47" s="38" t="s">
        <v>58</v>
      </c>
      <c r="B47" s="40">
        <f aca="true" t="shared" si="21" ref="B47:G47">B48+B49+B50</f>
        <v>11303.5</v>
      </c>
      <c r="C47" s="40">
        <f t="shared" si="21"/>
        <v>10788.7</v>
      </c>
      <c r="D47" s="40">
        <f t="shared" si="21"/>
        <v>10788.7</v>
      </c>
      <c r="E47" s="40">
        <f t="shared" si="21"/>
        <v>9403.5</v>
      </c>
      <c r="F47" s="40">
        <f t="shared" si="21"/>
        <v>8836.8</v>
      </c>
      <c r="G47" s="40">
        <f t="shared" si="21"/>
        <v>8946.2</v>
      </c>
      <c r="H47" s="22">
        <f t="shared" si="2"/>
        <v>-1900</v>
      </c>
      <c r="I47" s="22">
        <f t="shared" si="3"/>
        <v>-1951.9000000000015</v>
      </c>
      <c r="J47" s="22">
        <f t="shared" si="4"/>
        <v>-1842.5</v>
      </c>
      <c r="K47" s="22">
        <f>E47*100/B47</f>
        <v>83.19104702083426</v>
      </c>
      <c r="L47" s="22">
        <f>F47*100/C47</f>
        <v>81.9079221778342</v>
      </c>
      <c r="M47" s="22">
        <f>G47*100/D47</f>
        <v>82.92194611028206</v>
      </c>
      <c r="N47" s="15">
        <f t="shared" si="7"/>
        <v>1.59695333197473</v>
      </c>
      <c r="O47" s="15">
        <f t="shared" si="8"/>
        <v>1.4794387347490638</v>
      </c>
      <c r="P47" s="14">
        <f t="shared" si="9"/>
        <v>1.505772081428368</v>
      </c>
    </row>
    <row r="48" spans="1:16" s="34" customFormat="1" ht="15">
      <c r="A48" s="35" t="s">
        <v>13</v>
      </c>
      <c r="B48" s="40">
        <v>0</v>
      </c>
      <c r="C48" s="40">
        <v>0</v>
      </c>
      <c r="D48" s="40">
        <v>0</v>
      </c>
      <c r="E48" s="22">
        <v>0</v>
      </c>
      <c r="F48" s="22">
        <v>0</v>
      </c>
      <c r="G48" s="22">
        <v>0</v>
      </c>
      <c r="H48" s="22">
        <f t="shared" si="2"/>
        <v>0</v>
      </c>
      <c r="I48" s="22">
        <f t="shared" si="3"/>
        <v>0</v>
      </c>
      <c r="J48" s="22">
        <f t="shared" si="4"/>
        <v>0</v>
      </c>
      <c r="K48" s="22"/>
      <c r="L48" s="22"/>
      <c r="M48" s="22"/>
      <c r="N48" s="15">
        <f t="shared" si="7"/>
        <v>0</v>
      </c>
      <c r="O48" s="15">
        <f t="shared" si="8"/>
        <v>0</v>
      </c>
      <c r="P48" s="14">
        <f t="shared" si="9"/>
        <v>0</v>
      </c>
    </row>
    <row r="49" spans="1:16" s="34" customFormat="1" ht="15">
      <c r="A49" s="35" t="s">
        <v>11</v>
      </c>
      <c r="B49" s="40">
        <v>11303.5</v>
      </c>
      <c r="C49" s="40">
        <v>10788.7</v>
      </c>
      <c r="D49" s="40">
        <v>10788.7</v>
      </c>
      <c r="E49" s="22">
        <v>9403.5</v>
      </c>
      <c r="F49" s="22">
        <v>8836.8</v>
      </c>
      <c r="G49" s="22">
        <v>8946.2</v>
      </c>
      <c r="H49" s="22">
        <f t="shared" si="2"/>
        <v>-1900</v>
      </c>
      <c r="I49" s="22">
        <f t="shared" si="3"/>
        <v>-1951.9000000000015</v>
      </c>
      <c r="J49" s="22">
        <f t="shared" si="4"/>
        <v>-1842.5</v>
      </c>
      <c r="K49" s="22">
        <f>E49*100/B49</f>
        <v>83.19104702083426</v>
      </c>
      <c r="L49" s="22">
        <f>F49*100/C49</f>
        <v>81.9079221778342</v>
      </c>
      <c r="M49" s="22">
        <f>G49*100/D49</f>
        <v>82.92194611028206</v>
      </c>
      <c r="N49" s="15">
        <f t="shared" si="7"/>
        <v>1.59695333197473</v>
      </c>
      <c r="O49" s="15">
        <f t="shared" si="8"/>
        <v>1.4794387347490638</v>
      </c>
      <c r="P49" s="14">
        <f t="shared" si="9"/>
        <v>1.505772081428368</v>
      </c>
    </row>
    <row r="50" spans="1:16" s="34" customFormat="1" ht="15">
      <c r="A50" s="35" t="s">
        <v>14</v>
      </c>
      <c r="B50" s="40">
        <v>0</v>
      </c>
      <c r="C50" s="40">
        <v>0</v>
      </c>
      <c r="D50" s="40">
        <v>0</v>
      </c>
      <c r="E50" s="22">
        <v>0</v>
      </c>
      <c r="F50" s="22">
        <v>0</v>
      </c>
      <c r="G50" s="22">
        <v>0</v>
      </c>
      <c r="H50" s="22">
        <f t="shared" si="2"/>
        <v>0</v>
      </c>
      <c r="I50" s="22">
        <f t="shared" si="3"/>
        <v>0</v>
      </c>
      <c r="J50" s="22">
        <f t="shared" si="4"/>
        <v>0</v>
      </c>
      <c r="K50" s="22"/>
      <c r="L50" s="22"/>
      <c r="M50" s="22"/>
      <c r="N50" s="15">
        <f t="shared" si="7"/>
        <v>0</v>
      </c>
      <c r="O50" s="15">
        <f t="shared" si="8"/>
        <v>0</v>
      </c>
      <c r="P50" s="14">
        <f t="shared" si="9"/>
        <v>0</v>
      </c>
    </row>
    <row r="51" spans="1:16" s="34" customFormat="1" ht="25.5" customHeight="1">
      <c r="A51" s="36">
        <v>1</v>
      </c>
      <c r="B51" s="36">
        <v>2</v>
      </c>
      <c r="C51" s="36">
        <v>3</v>
      </c>
      <c r="D51" s="36">
        <v>4</v>
      </c>
      <c r="E51" s="36">
        <v>5</v>
      </c>
      <c r="F51" s="36">
        <v>6</v>
      </c>
      <c r="G51" s="36">
        <v>7</v>
      </c>
      <c r="H51" s="36">
        <v>8</v>
      </c>
      <c r="I51" s="36">
        <v>9</v>
      </c>
      <c r="J51" s="36">
        <v>10</v>
      </c>
      <c r="K51" s="36">
        <v>11</v>
      </c>
      <c r="L51" s="36">
        <v>12</v>
      </c>
      <c r="M51" s="36">
        <v>13</v>
      </c>
      <c r="N51" s="15">
        <f t="shared" si="7"/>
        <v>0.0008491270973439304</v>
      </c>
      <c r="O51" s="15">
        <f t="shared" si="8"/>
        <v>0.0010045075602587343</v>
      </c>
      <c r="P51" s="14">
        <f t="shared" si="9"/>
        <v>0.0011781990755850053</v>
      </c>
    </row>
    <row r="52" spans="1:16" s="31" customFormat="1" ht="48" customHeight="1">
      <c r="A52" s="41" t="s">
        <v>42</v>
      </c>
      <c r="B52" s="29">
        <f aca="true" t="shared" si="22" ref="B52:G52">B53+B54+B57+B60</f>
        <v>69952.9</v>
      </c>
      <c r="C52" s="29">
        <f t="shared" si="22"/>
        <v>61322.9</v>
      </c>
      <c r="D52" s="29">
        <f>D53+D54+D57+D60</f>
        <v>61842.9</v>
      </c>
      <c r="E52" s="29">
        <f t="shared" si="22"/>
        <v>70617.8</v>
      </c>
      <c r="F52" s="29">
        <f t="shared" si="22"/>
        <v>62063.1</v>
      </c>
      <c r="G52" s="29">
        <f t="shared" si="22"/>
        <v>61518.6</v>
      </c>
      <c r="H52" s="29">
        <f t="shared" si="2"/>
        <v>664.9000000000087</v>
      </c>
      <c r="I52" s="29">
        <f t="shared" si="3"/>
        <v>740.1999999999971</v>
      </c>
      <c r="J52" s="29">
        <f t="shared" si="4"/>
        <v>-324.3000000000029</v>
      </c>
      <c r="K52" s="29">
        <f t="shared" si="5"/>
        <v>100.95049669134518</v>
      </c>
      <c r="L52" s="29">
        <f t="shared" si="6"/>
        <v>101.20705315632496</v>
      </c>
      <c r="M52" s="29">
        <f>G52*100/D52</f>
        <v>99.47560673901127</v>
      </c>
      <c r="N52" s="13">
        <f t="shared" si="7"/>
        <v>11.992697506962843</v>
      </c>
      <c r="O52" s="13">
        <f t="shared" si="8"/>
        <v>10.39047552718231</v>
      </c>
      <c r="P52" s="21">
        <f t="shared" si="9"/>
        <v>10.35445109304053</v>
      </c>
    </row>
    <row r="53" spans="1:16" s="34" customFormat="1" ht="45">
      <c r="A53" s="38" t="s">
        <v>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2"/>
        <v>0</v>
      </c>
      <c r="I53" s="22">
        <f t="shared" si="3"/>
        <v>0</v>
      </c>
      <c r="J53" s="22">
        <f t="shared" si="4"/>
        <v>0</v>
      </c>
      <c r="K53" s="22"/>
      <c r="L53" s="22"/>
      <c r="M53" s="22"/>
      <c r="N53" s="15">
        <f t="shared" si="7"/>
        <v>0</v>
      </c>
      <c r="O53" s="15">
        <f t="shared" si="8"/>
        <v>0</v>
      </c>
      <c r="P53" s="14">
        <f t="shared" si="9"/>
        <v>0</v>
      </c>
    </row>
    <row r="54" spans="1:16" s="34" customFormat="1" ht="45">
      <c r="A54" s="38" t="s">
        <v>5</v>
      </c>
      <c r="B54" s="22">
        <f aca="true" t="shared" si="23" ref="B54:G54">B56+B55</f>
        <v>63167</v>
      </c>
      <c r="C54" s="22">
        <f t="shared" si="23"/>
        <v>54902</v>
      </c>
      <c r="D54" s="22">
        <f t="shared" si="23"/>
        <v>55422</v>
      </c>
      <c r="E54" s="22">
        <f t="shared" si="23"/>
        <v>63167</v>
      </c>
      <c r="F54" s="22">
        <f t="shared" si="23"/>
        <v>54902</v>
      </c>
      <c r="G54" s="22">
        <f t="shared" si="23"/>
        <v>55422</v>
      </c>
      <c r="H54" s="22">
        <f t="shared" si="2"/>
        <v>0</v>
      </c>
      <c r="I54" s="22">
        <f t="shared" si="3"/>
        <v>0</v>
      </c>
      <c r="J54" s="22">
        <f t="shared" si="4"/>
        <v>0</v>
      </c>
      <c r="K54" s="22">
        <f t="shared" si="5"/>
        <v>100</v>
      </c>
      <c r="L54" s="22">
        <f t="shared" si="6"/>
        <v>100</v>
      </c>
      <c r="M54" s="22">
        <f>G54*100/D54</f>
        <v>100</v>
      </c>
      <c r="N54" s="15">
        <f t="shared" si="7"/>
        <v>10.727362271584811</v>
      </c>
      <c r="O54" s="15">
        <f t="shared" si="8"/>
        <v>9.191579012220839</v>
      </c>
      <c r="P54" s="14">
        <f t="shared" si="9"/>
        <v>9.328307023867453</v>
      </c>
    </row>
    <row r="55" spans="1:16" s="34" customFormat="1" ht="15">
      <c r="A55" s="35" t="s">
        <v>11</v>
      </c>
      <c r="B55" s="22">
        <v>9168.6</v>
      </c>
      <c r="C55" s="22">
        <v>9168.6</v>
      </c>
      <c r="D55" s="22">
        <v>9168.6</v>
      </c>
      <c r="E55" s="22">
        <v>0</v>
      </c>
      <c r="F55" s="22">
        <v>0</v>
      </c>
      <c r="G55" s="22">
        <v>0</v>
      </c>
      <c r="H55" s="22"/>
      <c r="I55" s="22"/>
      <c r="J55" s="22"/>
      <c r="K55" s="22"/>
      <c r="L55" s="22"/>
      <c r="M55" s="22"/>
      <c r="N55" s="15">
        <f t="shared" si="7"/>
        <v>0</v>
      </c>
      <c r="O55" s="15">
        <f t="shared" si="8"/>
        <v>0</v>
      </c>
      <c r="P55" s="14">
        <f t="shared" si="9"/>
        <v>0</v>
      </c>
    </row>
    <row r="56" spans="1:16" s="34" customFormat="1" ht="15">
      <c r="A56" s="35" t="s">
        <v>10</v>
      </c>
      <c r="B56" s="22">
        <v>53998.4</v>
      </c>
      <c r="C56" s="22">
        <v>45733.4</v>
      </c>
      <c r="D56" s="22">
        <v>46253.4</v>
      </c>
      <c r="E56" s="22">
        <v>63167</v>
      </c>
      <c r="F56" s="22">
        <v>54902</v>
      </c>
      <c r="G56" s="22">
        <v>55422</v>
      </c>
      <c r="H56" s="22">
        <f t="shared" si="2"/>
        <v>9168.599999999999</v>
      </c>
      <c r="I56" s="22">
        <f t="shared" si="3"/>
        <v>9168.599999999999</v>
      </c>
      <c r="J56" s="22">
        <f t="shared" si="4"/>
        <v>9168.599999999999</v>
      </c>
      <c r="K56" s="22">
        <f t="shared" si="5"/>
        <v>116.97939198198465</v>
      </c>
      <c r="L56" s="22">
        <f t="shared" si="6"/>
        <v>120.04792995928577</v>
      </c>
      <c r="M56" s="22">
        <f>G56*100/D56</f>
        <v>119.82254277523381</v>
      </c>
      <c r="N56" s="15">
        <f t="shared" si="7"/>
        <v>10.727362271584811</v>
      </c>
      <c r="O56" s="15">
        <f t="shared" si="8"/>
        <v>9.191579012220839</v>
      </c>
      <c r="P56" s="14">
        <f t="shared" si="9"/>
        <v>9.328307023867453</v>
      </c>
    </row>
    <row r="57" spans="1:16" s="34" customFormat="1" ht="45">
      <c r="A57" s="38" t="s">
        <v>6</v>
      </c>
      <c r="B57" s="22">
        <f aca="true" t="shared" si="24" ref="B57:G57">B58+B59</f>
        <v>6420.9</v>
      </c>
      <c r="C57" s="22">
        <f t="shared" si="24"/>
        <v>6420.9</v>
      </c>
      <c r="D57" s="22">
        <f t="shared" si="24"/>
        <v>6420.9</v>
      </c>
      <c r="E57" s="22">
        <f t="shared" si="24"/>
        <v>7161.099999999999</v>
      </c>
      <c r="F57" s="22">
        <f t="shared" si="24"/>
        <v>7161.099999999999</v>
      </c>
      <c r="G57" s="22">
        <f t="shared" si="24"/>
        <v>6096.599999999999</v>
      </c>
      <c r="H57" s="22">
        <f t="shared" si="2"/>
        <v>740.1999999999998</v>
      </c>
      <c r="I57" s="22">
        <f t="shared" si="3"/>
        <v>740.1999999999998</v>
      </c>
      <c r="J57" s="22">
        <f t="shared" si="4"/>
        <v>-324.3000000000002</v>
      </c>
      <c r="K57" s="22">
        <f t="shared" si="5"/>
        <v>111.52797894376178</v>
      </c>
      <c r="L57" s="22">
        <f t="shared" si="6"/>
        <v>111.52797894376178</v>
      </c>
      <c r="M57" s="22">
        <f>G57*100/D57</f>
        <v>94.94930617203197</v>
      </c>
      <c r="N57" s="15">
        <f t="shared" si="7"/>
        <v>1.216136811357924</v>
      </c>
      <c r="O57" s="15">
        <f t="shared" si="8"/>
        <v>1.1988965149614705</v>
      </c>
      <c r="P57" s="14">
        <f t="shared" si="9"/>
        <v>1.0261440691730777</v>
      </c>
    </row>
    <row r="58" spans="1:16" s="34" customFormat="1" ht="15">
      <c r="A58" s="35" t="s">
        <v>11</v>
      </c>
      <c r="B58" s="22">
        <v>67.9</v>
      </c>
      <c r="C58" s="22">
        <v>67.9</v>
      </c>
      <c r="D58" s="22">
        <v>67.9</v>
      </c>
      <c r="E58" s="22">
        <v>67.9</v>
      </c>
      <c r="F58" s="22">
        <v>67.9</v>
      </c>
      <c r="G58" s="22">
        <v>67.9</v>
      </c>
      <c r="H58" s="22">
        <f t="shared" si="2"/>
        <v>0</v>
      </c>
      <c r="I58" s="22">
        <f t="shared" si="3"/>
        <v>0</v>
      </c>
      <c r="J58" s="22">
        <f t="shared" si="4"/>
        <v>0</v>
      </c>
      <c r="K58" s="22">
        <f t="shared" si="5"/>
        <v>100</v>
      </c>
      <c r="L58" s="22">
        <f t="shared" si="6"/>
        <v>100</v>
      </c>
      <c r="M58" s="22">
        <f>G58*100/D58</f>
        <v>100</v>
      </c>
      <c r="N58" s="15">
        <f t="shared" si="7"/>
        <v>0.011531145981930576</v>
      </c>
      <c r="O58" s="15">
        <f t="shared" si="8"/>
        <v>0.011367677223594679</v>
      </c>
      <c r="P58" s="14">
        <f t="shared" si="9"/>
        <v>0.011428531033174554</v>
      </c>
    </row>
    <row r="59" spans="1:16" s="34" customFormat="1" ht="15">
      <c r="A59" s="35" t="s">
        <v>10</v>
      </c>
      <c r="B59" s="22">
        <v>6353</v>
      </c>
      <c r="C59" s="22">
        <v>6353</v>
      </c>
      <c r="D59" s="22">
        <v>6353</v>
      </c>
      <c r="E59" s="22">
        <v>7093.2</v>
      </c>
      <c r="F59" s="22">
        <v>7093.2</v>
      </c>
      <c r="G59" s="22">
        <v>6028.7</v>
      </c>
      <c r="H59" s="22">
        <f t="shared" si="2"/>
        <v>740.1999999999998</v>
      </c>
      <c r="I59" s="22">
        <f t="shared" si="3"/>
        <v>740.1999999999998</v>
      </c>
      <c r="J59" s="22">
        <f t="shared" si="4"/>
        <v>-324.3000000000002</v>
      </c>
      <c r="K59" s="22">
        <f t="shared" si="5"/>
        <v>111.65118841492209</v>
      </c>
      <c r="L59" s="22">
        <f t="shared" si="6"/>
        <v>111.65118841492209</v>
      </c>
      <c r="M59" s="22">
        <f>G59*100/D59</f>
        <v>94.89532504328663</v>
      </c>
      <c r="N59" s="15">
        <f t="shared" si="7"/>
        <v>1.2046056653759936</v>
      </c>
      <c r="O59" s="15">
        <f t="shared" si="8"/>
        <v>1.1875288377378759</v>
      </c>
      <c r="P59" s="14">
        <f t="shared" si="9"/>
        <v>1.0147155381399031</v>
      </c>
    </row>
    <row r="60" spans="1:16" s="34" customFormat="1" ht="30">
      <c r="A60" s="42" t="s">
        <v>32</v>
      </c>
      <c r="B60" s="22">
        <f>B61</f>
        <v>365</v>
      </c>
      <c r="C60" s="22">
        <f>C61</f>
        <v>0</v>
      </c>
      <c r="D60" s="22">
        <f>D61</f>
        <v>0</v>
      </c>
      <c r="E60" s="22">
        <f>E61</f>
        <v>289.7</v>
      </c>
      <c r="F60" s="22">
        <v>0</v>
      </c>
      <c r="G60" s="22">
        <v>0</v>
      </c>
      <c r="H60" s="22">
        <f t="shared" si="2"/>
        <v>-75.30000000000001</v>
      </c>
      <c r="I60" s="22">
        <f t="shared" si="3"/>
        <v>0</v>
      </c>
      <c r="J60" s="22">
        <f t="shared" si="4"/>
        <v>0</v>
      </c>
      <c r="K60" s="22"/>
      <c r="L60" s="22"/>
      <c r="M60" s="22"/>
      <c r="N60" s="15">
        <f t="shared" si="7"/>
        <v>0.04919842402010733</v>
      </c>
      <c r="O60" s="15">
        <f t="shared" si="8"/>
        <v>0</v>
      </c>
      <c r="P60" s="14">
        <f t="shared" si="9"/>
        <v>0</v>
      </c>
    </row>
    <row r="61" spans="1:16" s="34" customFormat="1" ht="15">
      <c r="A61" s="35" t="s">
        <v>10</v>
      </c>
      <c r="B61" s="22">
        <v>365</v>
      </c>
      <c r="C61" s="22">
        <v>0</v>
      </c>
      <c r="D61" s="22">
        <v>0</v>
      </c>
      <c r="E61" s="22">
        <v>289.7</v>
      </c>
      <c r="F61" s="22">
        <v>0</v>
      </c>
      <c r="G61" s="22">
        <v>0</v>
      </c>
      <c r="H61" s="22">
        <f t="shared" si="2"/>
        <v>-75.30000000000001</v>
      </c>
      <c r="I61" s="22">
        <f t="shared" si="3"/>
        <v>0</v>
      </c>
      <c r="J61" s="22">
        <f t="shared" si="4"/>
        <v>0</v>
      </c>
      <c r="K61" s="22"/>
      <c r="L61" s="22"/>
      <c r="M61" s="22"/>
      <c r="N61" s="15">
        <f t="shared" si="7"/>
        <v>0.04919842402010733</v>
      </c>
      <c r="O61" s="15">
        <f t="shared" si="8"/>
        <v>0</v>
      </c>
      <c r="P61" s="14">
        <f t="shared" si="9"/>
        <v>0</v>
      </c>
    </row>
    <row r="62" spans="1:16" s="31" customFormat="1" ht="60">
      <c r="A62" s="37" t="s">
        <v>39</v>
      </c>
      <c r="B62" s="29">
        <f aca="true" t="shared" si="25" ref="B62:G62">B63+B66</f>
        <v>543.9</v>
      </c>
      <c r="C62" s="29">
        <f t="shared" si="25"/>
        <v>643.9</v>
      </c>
      <c r="D62" s="29">
        <f t="shared" si="25"/>
        <v>593.9</v>
      </c>
      <c r="E62" s="29">
        <f t="shared" si="25"/>
        <v>543.9</v>
      </c>
      <c r="F62" s="29">
        <f t="shared" si="25"/>
        <v>643.9</v>
      </c>
      <c r="G62" s="29">
        <f t="shared" si="25"/>
        <v>593.9</v>
      </c>
      <c r="H62" s="29">
        <f t="shared" si="2"/>
        <v>0</v>
      </c>
      <c r="I62" s="29">
        <f t="shared" si="3"/>
        <v>0</v>
      </c>
      <c r="J62" s="29">
        <f t="shared" si="4"/>
        <v>0</v>
      </c>
      <c r="K62" s="29">
        <f t="shared" si="5"/>
        <v>100</v>
      </c>
      <c r="L62" s="29">
        <f t="shared" si="6"/>
        <v>100</v>
      </c>
      <c r="M62" s="29">
        <f aca="true" t="shared" si="26" ref="M60:M67">G62*100/D62</f>
        <v>100</v>
      </c>
      <c r="N62" s="13">
        <f t="shared" si="7"/>
        <v>0.09236804564907275</v>
      </c>
      <c r="O62" s="13">
        <f t="shared" si="8"/>
        <v>0.10780040300843317</v>
      </c>
      <c r="P62" s="21">
        <f t="shared" si="9"/>
        <v>0.09996177585570495</v>
      </c>
    </row>
    <row r="63" spans="1:16" s="34" customFormat="1" ht="96.75" customHeight="1">
      <c r="A63" s="43" t="s">
        <v>40</v>
      </c>
      <c r="B63" s="22">
        <f aca="true" t="shared" si="27" ref="B63:G63">B64+B65</f>
        <v>493.9</v>
      </c>
      <c r="C63" s="22">
        <f t="shared" si="27"/>
        <v>543.9</v>
      </c>
      <c r="D63" s="22">
        <f t="shared" si="27"/>
        <v>493.9</v>
      </c>
      <c r="E63" s="22">
        <f t="shared" si="27"/>
        <v>493.9</v>
      </c>
      <c r="F63" s="22">
        <f t="shared" si="27"/>
        <v>543.9</v>
      </c>
      <c r="G63" s="22">
        <f t="shared" si="27"/>
        <v>493.9</v>
      </c>
      <c r="H63" s="22">
        <f t="shared" si="2"/>
        <v>0</v>
      </c>
      <c r="I63" s="22">
        <f t="shared" si="3"/>
        <v>0</v>
      </c>
      <c r="J63" s="22">
        <f t="shared" si="4"/>
        <v>0</v>
      </c>
      <c r="K63" s="22">
        <f t="shared" si="5"/>
        <v>100</v>
      </c>
      <c r="L63" s="22">
        <f t="shared" si="6"/>
        <v>100</v>
      </c>
      <c r="M63" s="22">
        <f t="shared" si="26"/>
        <v>100</v>
      </c>
      <c r="N63" s="15">
        <f t="shared" si="7"/>
        <v>0.08387677467563345</v>
      </c>
      <c r="O63" s="15">
        <f t="shared" si="8"/>
        <v>0.09105861033745427</v>
      </c>
      <c r="P63" s="14">
        <f t="shared" si="9"/>
        <v>0.08313036049020488</v>
      </c>
    </row>
    <row r="64" spans="1:16" s="34" customFormat="1" ht="15">
      <c r="A64" s="35" t="s">
        <v>10</v>
      </c>
      <c r="B64" s="22">
        <v>493.9</v>
      </c>
      <c r="C64" s="22">
        <v>543.9</v>
      </c>
      <c r="D64" s="22">
        <v>493.9</v>
      </c>
      <c r="E64" s="22">
        <v>493.9</v>
      </c>
      <c r="F64" s="22">
        <v>543.9</v>
      </c>
      <c r="G64" s="22">
        <v>493.9</v>
      </c>
      <c r="H64" s="22">
        <f t="shared" si="2"/>
        <v>0</v>
      </c>
      <c r="I64" s="22">
        <f t="shared" si="3"/>
        <v>0</v>
      </c>
      <c r="J64" s="22">
        <f t="shared" si="4"/>
        <v>0</v>
      </c>
      <c r="K64" s="22">
        <f t="shared" si="5"/>
        <v>100</v>
      </c>
      <c r="L64" s="22">
        <f t="shared" si="6"/>
        <v>100</v>
      </c>
      <c r="M64" s="22">
        <f t="shared" si="26"/>
        <v>100</v>
      </c>
      <c r="N64" s="15">
        <f t="shared" si="7"/>
        <v>0.08387677467563345</v>
      </c>
      <c r="O64" s="15">
        <f t="shared" si="8"/>
        <v>0.09105861033745427</v>
      </c>
      <c r="P64" s="14">
        <f t="shared" si="9"/>
        <v>0.08313036049020488</v>
      </c>
    </row>
    <row r="65" spans="1:16" s="34" customFormat="1" ht="15">
      <c r="A65" s="35" t="s">
        <v>14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 t="shared" si="2"/>
        <v>0</v>
      </c>
      <c r="I65" s="22">
        <f t="shared" si="3"/>
        <v>0</v>
      </c>
      <c r="J65" s="22">
        <f t="shared" si="4"/>
        <v>0</v>
      </c>
      <c r="K65" s="22"/>
      <c r="L65" s="22"/>
      <c r="M65" s="22"/>
      <c r="N65" s="15">
        <f t="shared" si="7"/>
        <v>0</v>
      </c>
      <c r="O65" s="15">
        <f t="shared" si="8"/>
        <v>0</v>
      </c>
      <c r="P65" s="14">
        <f t="shared" si="9"/>
        <v>0</v>
      </c>
    </row>
    <row r="66" spans="1:16" s="34" customFormat="1" ht="75">
      <c r="A66" s="38" t="s">
        <v>41</v>
      </c>
      <c r="B66" s="22">
        <f aca="true" t="shared" si="28" ref="B66:G66">B67</f>
        <v>50</v>
      </c>
      <c r="C66" s="22">
        <f t="shared" si="28"/>
        <v>100</v>
      </c>
      <c r="D66" s="22">
        <f t="shared" si="28"/>
        <v>100</v>
      </c>
      <c r="E66" s="22">
        <f t="shared" si="28"/>
        <v>50</v>
      </c>
      <c r="F66" s="22">
        <f t="shared" si="28"/>
        <v>100</v>
      </c>
      <c r="G66" s="22">
        <f t="shared" si="28"/>
        <v>100</v>
      </c>
      <c r="H66" s="22">
        <f t="shared" si="2"/>
        <v>0</v>
      </c>
      <c r="I66" s="22">
        <f t="shared" si="3"/>
        <v>0</v>
      </c>
      <c r="J66" s="22">
        <f t="shared" si="4"/>
        <v>0</v>
      </c>
      <c r="K66" s="22">
        <f t="shared" si="5"/>
        <v>100</v>
      </c>
      <c r="L66" s="22">
        <f t="shared" si="6"/>
        <v>100</v>
      </c>
      <c r="M66" s="22">
        <f t="shared" si="26"/>
        <v>100</v>
      </c>
      <c r="N66" s="15">
        <f t="shared" si="7"/>
        <v>0.008491270973439304</v>
      </c>
      <c r="O66" s="15">
        <f t="shared" si="8"/>
        <v>0.016741792670978906</v>
      </c>
      <c r="P66" s="14">
        <f t="shared" si="9"/>
        <v>0.016831415365500077</v>
      </c>
    </row>
    <row r="67" spans="1:16" s="34" customFormat="1" ht="15">
      <c r="A67" s="35" t="s">
        <v>10</v>
      </c>
      <c r="B67" s="22">
        <v>50</v>
      </c>
      <c r="C67" s="22">
        <v>100</v>
      </c>
      <c r="D67" s="22">
        <v>100</v>
      </c>
      <c r="E67" s="22">
        <v>50</v>
      </c>
      <c r="F67" s="22">
        <v>100</v>
      </c>
      <c r="G67" s="22">
        <v>100</v>
      </c>
      <c r="H67" s="22">
        <f t="shared" si="2"/>
        <v>0</v>
      </c>
      <c r="I67" s="22">
        <f t="shared" si="3"/>
        <v>0</v>
      </c>
      <c r="J67" s="22">
        <f t="shared" si="4"/>
        <v>0</v>
      </c>
      <c r="K67" s="22">
        <f t="shared" si="5"/>
        <v>100</v>
      </c>
      <c r="L67" s="22">
        <f t="shared" si="6"/>
        <v>100</v>
      </c>
      <c r="M67" s="22">
        <f t="shared" si="26"/>
        <v>100</v>
      </c>
      <c r="N67" s="15">
        <f t="shared" si="7"/>
        <v>0.008491270973439304</v>
      </c>
      <c r="O67" s="15">
        <f t="shared" si="8"/>
        <v>0.016741792670978906</v>
      </c>
      <c r="P67" s="14">
        <f t="shared" si="9"/>
        <v>0.016831415365500077</v>
      </c>
    </row>
    <row r="68" spans="1:16" s="31" customFormat="1" ht="60">
      <c r="A68" s="37" t="s">
        <v>29</v>
      </c>
      <c r="B68" s="29">
        <f aca="true" t="shared" si="29" ref="B68:G68">B69+B71</f>
        <v>285</v>
      </c>
      <c r="C68" s="29">
        <f t="shared" si="29"/>
        <v>85</v>
      </c>
      <c r="D68" s="29">
        <f t="shared" si="29"/>
        <v>85</v>
      </c>
      <c r="E68" s="29">
        <f t="shared" si="29"/>
        <v>285</v>
      </c>
      <c r="F68" s="29">
        <f t="shared" si="29"/>
        <v>85</v>
      </c>
      <c r="G68" s="29">
        <f t="shared" si="29"/>
        <v>85</v>
      </c>
      <c r="H68" s="29">
        <f t="shared" si="2"/>
        <v>0</v>
      </c>
      <c r="I68" s="29">
        <f t="shared" si="3"/>
        <v>0</v>
      </c>
      <c r="J68" s="29">
        <f t="shared" si="4"/>
        <v>0</v>
      </c>
      <c r="K68" s="29">
        <f t="shared" si="5"/>
        <v>100</v>
      </c>
      <c r="L68" s="29">
        <f t="shared" si="6"/>
        <v>100</v>
      </c>
      <c r="M68" s="29">
        <f>G68*100/D68</f>
        <v>100</v>
      </c>
      <c r="N68" s="13">
        <f t="shared" si="7"/>
        <v>0.04840024454860403</v>
      </c>
      <c r="O68" s="13">
        <f t="shared" si="8"/>
        <v>0.01423052377033207</v>
      </c>
      <c r="P68" s="21">
        <f t="shared" si="9"/>
        <v>0.014306703060675064</v>
      </c>
    </row>
    <row r="69" spans="1:16" s="34" customFormat="1" ht="45">
      <c r="A69" s="38" t="s">
        <v>30</v>
      </c>
      <c r="B69" s="22">
        <f>B70</f>
        <v>285</v>
      </c>
      <c r="C69" s="22">
        <f>C70</f>
        <v>85</v>
      </c>
      <c r="D69" s="22">
        <f>D70</f>
        <v>85</v>
      </c>
      <c r="E69" s="22">
        <f>E70</f>
        <v>285</v>
      </c>
      <c r="F69" s="22">
        <v>85</v>
      </c>
      <c r="G69" s="22">
        <v>85</v>
      </c>
      <c r="H69" s="22">
        <f t="shared" si="2"/>
        <v>0</v>
      </c>
      <c r="I69" s="22">
        <f t="shared" si="3"/>
        <v>0</v>
      </c>
      <c r="J69" s="22">
        <f t="shared" si="4"/>
        <v>0</v>
      </c>
      <c r="K69" s="22">
        <f t="shared" si="5"/>
        <v>100</v>
      </c>
      <c r="L69" s="22">
        <f t="shared" si="6"/>
        <v>100</v>
      </c>
      <c r="M69" s="22">
        <f>G69*100/D69</f>
        <v>100</v>
      </c>
      <c r="N69" s="15">
        <f t="shared" si="7"/>
        <v>0.04840024454860403</v>
      </c>
      <c r="O69" s="15">
        <f t="shared" si="8"/>
        <v>0.01423052377033207</v>
      </c>
      <c r="P69" s="14">
        <f t="shared" si="9"/>
        <v>0.014306703060675064</v>
      </c>
    </row>
    <row r="70" spans="1:16" s="34" customFormat="1" ht="15">
      <c r="A70" s="35" t="s">
        <v>10</v>
      </c>
      <c r="B70" s="22">
        <v>285</v>
      </c>
      <c r="C70" s="22">
        <v>85</v>
      </c>
      <c r="D70" s="22">
        <v>85</v>
      </c>
      <c r="E70" s="22">
        <v>285</v>
      </c>
      <c r="F70" s="22">
        <v>85</v>
      </c>
      <c r="G70" s="22">
        <v>85</v>
      </c>
      <c r="H70" s="22">
        <f t="shared" si="2"/>
        <v>0</v>
      </c>
      <c r="I70" s="22">
        <f t="shared" si="3"/>
        <v>0</v>
      </c>
      <c r="J70" s="22">
        <f t="shared" si="4"/>
        <v>0</v>
      </c>
      <c r="K70" s="22">
        <f t="shared" si="5"/>
        <v>100</v>
      </c>
      <c r="L70" s="22">
        <f t="shared" si="6"/>
        <v>100</v>
      </c>
      <c r="M70" s="22">
        <f>G70*100/D70</f>
        <v>100</v>
      </c>
      <c r="N70" s="15">
        <f t="shared" si="7"/>
        <v>0.04840024454860403</v>
      </c>
      <c r="O70" s="15">
        <f t="shared" si="8"/>
        <v>0.01423052377033207</v>
      </c>
      <c r="P70" s="14">
        <f t="shared" si="9"/>
        <v>0.014306703060675064</v>
      </c>
    </row>
    <row r="71" spans="1:16" s="34" customFormat="1" ht="45">
      <c r="A71" s="38" t="s">
        <v>31</v>
      </c>
      <c r="B71" s="22">
        <f>B72</f>
        <v>0</v>
      </c>
      <c r="C71" s="22">
        <f>C72</f>
        <v>0</v>
      </c>
      <c r="D71" s="22">
        <f>D72</f>
        <v>0</v>
      </c>
      <c r="E71" s="22">
        <f>E72</f>
        <v>0</v>
      </c>
      <c r="F71" s="22">
        <v>0</v>
      </c>
      <c r="G71" s="22">
        <v>0</v>
      </c>
      <c r="H71" s="22">
        <f t="shared" si="2"/>
        <v>0</v>
      </c>
      <c r="I71" s="22">
        <f t="shared" si="3"/>
        <v>0</v>
      </c>
      <c r="J71" s="22">
        <f t="shared" si="4"/>
        <v>0</v>
      </c>
      <c r="K71" s="22"/>
      <c r="L71" s="22"/>
      <c r="M71" s="22"/>
      <c r="N71" s="15">
        <f t="shared" si="7"/>
        <v>0</v>
      </c>
      <c r="O71" s="15">
        <f t="shared" si="8"/>
        <v>0</v>
      </c>
      <c r="P71" s="14">
        <f t="shared" si="9"/>
        <v>0</v>
      </c>
    </row>
    <row r="72" spans="1:16" s="34" customFormat="1" ht="15">
      <c r="A72" s="35" t="s">
        <v>10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2"/>
        <v>0</v>
      </c>
      <c r="I72" s="22">
        <f t="shared" si="3"/>
        <v>0</v>
      </c>
      <c r="J72" s="22">
        <f t="shared" si="4"/>
        <v>0</v>
      </c>
      <c r="K72" s="22"/>
      <c r="L72" s="22"/>
      <c r="M72" s="22"/>
      <c r="N72" s="15">
        <f t="shared" si="7"/>
        <v>0</v>
      </c>
      <c r="O72" s="15">
        <f t="shared" si="8"/>
        <v>0</v>
      </c>
      <c r="P72" s="14">
        <f t="shared" si="9"/>
        <v>0</v>
      </c>
    </row>
    <row r="73" spans="1:16" s="34" customFormat="1" ht="25.5" customHeight="1">
      <c r="A73" s="36">
        <v>1</v>
      </c>
      <c r="B73" s="36">
        <v>2</v>
      </c>
      <c r="C73" s="36">
        <v>3</v>
      </c>
      <c r="D73" s="36">
        <v>4</v>
      </c>
      <c r="E73" s="36">
        <v>5</v>
      </c>
      <c r="F73" s="36">
        <v>6</v>
      </c>
      <c r="G73" s="36">
        <v>7</v>
      </c>
      <c r="H73" s="36">
        <v>8</v>
      </c>
      <c r="I73" s="36">
        <v>9</v>
      </c>
      <c r="J73" s="36">
        <v>10</v>
      </c>
      <c r="K73" s="36">
        <v>11</v>
      </c>
      <c r="L73" s="36">
        <v>12</v>
      </c>
      <c r="M73" s="36">
        <v>13</v>
      </c>
      <c r="N73" s="15">
        <f aca="true" t="shared" si="30" ref="N73:N126">E73*100/588840</f>
        <v>0.0008491270973439304</v>
      </c>
      <c r="O73" s="15">
        <f aca="true" t="shared" si="31" ref="O73:O126">F73*100/597307.6</f>
        <v>0.0010045075602587343</v>
      </c>
      <c r="P73" s="14">
        <f aca="true" t="shared" si="32" ref="P73:P126">G73*100/594127.1</f>
        <v>0.0011781990755850053</v>
      </c>
    </row>
    <row r="74" spans="1:16" s="31" customFormat="1" ht="75">
      <c r="A74" s="37" t="s">
        <v>33</v>
      </c>
      <c r="B74" s="29">
        <f aca="true" t="shared" si="33" ref="B74:G74">B75+B77+B78</f>
        <v>9397.54</v>
      </c>
      <c r="C74" s="29">
        <f t="shared" si="33"/>
        <v>8286.14</v>
      </c>
      <c r="D74" s="29">
        <f t="shared" si="33"/>
        <v>8324.8</v>
      </c>
      <c r="E74" s="29">
        <f t="shared" si="33"/>
        <v>8232.599999999999</v>
      </c>
      <c r="F74" s="29">
        <f t="shared" si="33"/>
        <v>8106.4</v>
      </c>
      <c r="G74" s="29">
        <f t="shared" si="33"/>
        <v>8145.1</v>
      </c>
      <c r="H74" s="29">
        <f t="shared" si="2"/>
        <v>-1164.9400000000023</v>
      </c>
      <c r="I74" s="29">
        <f t="shared" si="3"/>
        <v>-179.73999999999978</v>
      </c>
      <c r="J74" s="29">
        <f t="shared" si="4"/>
        <v>-179.6999999999989</v>
      </c>
      <c r="K74" s="29">
        <f t="shared" si="5"/>
        <v>87.60377715870321</v>
      </c>
      <c r="L74" s="29">
        <f t="shared" si="6"/>
        <v>97.83083558810254</v>
      </c>
      <c r="M74" s="29">
        <f>G74*100/D74</f>
        <v>97.84138958293293</v>
      </c>
      <c r="N74" s="13">
        <f t="shared" si="30"/>
        <v>1.398104748318728</v>
      </c>
      <c r="O74" s="13">
        <f t="shared" si="31"/>
        <v>1.357156681080234</v>
      </c>
      <c r="P74" s="21">
        <f t="shared" si="32"/>
        <v>1.3709356129353467</v>
      </c>
    </row>
    <row r="75" spans="1:16" s="34" customFormat="1" ht="45">
      <c r="A75" s="38" t="s">
        <v>7</v>
      </c>
      <c r="B75" s="22">
        <f aca="true" t="shared" si="34" ref="B75:G75">B76</f>
        <v>3677.21</v>
      </c>
      <c r="C75" s="22">
        <f t="shared" si="34"/>
        <v>3724.91</v>
      </c>
      <c r="D75" s="22">
        <f t="shared" si="34"/>
        <v>3763.57</v>
      </c>
      <c r="E75" s="22">
        <f t="shared" si="34"/>
        <v>3677.2</v>
      </c>
      <c r="F75" s="22">
        <f t="shared" si="34"/>
        <v>3724.9</v>
      </c>
      <c r="G75" s="22">
        <f t="shared" si="34"/>
        <v>3763.6</v>
      </c>
      <c r="H75" s="22">
        <f t="shared" si="2"/>
        <v>-0.010000000000218279</v>
      </c>
      <c r="I75" s="22">
        <f t="shared" si="3"/>
        <v>-0.009999999999763531</v>
      </c>
      <c r="J75" s="22">
        <f t="shared" si="4"/>
        <v>0.02999999999974534</v>
      </c>
      <c r="K75" s="22">
        <f t="shared" si="5"/>
        <v>99.99972805469363</v>
      </c>
      <c r="L75" s="22">
        <f t="shared" si="6"/>
        <v>99.99973153713782</v>
      </c>
      <c r="M75" s="22">
        <f>G75*100/D75</f>
        <v>100.0007971155047</v>
      </c>
      <c r="N75" s="15">
        <f t="shared" si="30"/>
        <v>0.6244820324706202</v>
      </c>
      <c r="O75" s="15">
        <f t="shared" si="31"/>
        <v>0.6236150352012932</v>
      </c>
      <c r="P75" s="14">
        <f t="shared" si="32"/>
        <v>0.6334671486959609</v>
      </c>
    </row>
    <row r="76" spans="1:16" s="34" customFormat="1" ht="15">
      <c r="A76" s="35" t="s">
        <v>10</v>
      </c>
      <c r="B76" s="22">
        <v>3677.21</v>
      </c>
      <c r="C76" s="22">
        <v>3724.91</v>
      </c>
      <c r="D76" s="22">
        <v>3763.57</v>
      </c>
      <c r="E76" s="22">
        <v>3677.2</v>
      </c>
      <c r="F76" s="22">
        <v>3724.9</v>
      </c>
      <c r="G76" s="22">
        <v>3763.6</v>
      </c>
      <c r="H76" s="22">
        <f aca="true" t="shared" si="35" ref="H76:H126">E76-B76</f>
        <v>-0.010000000000218279</v>
      </c>
      <c r="I76" s="22">
        <f aca="true" t="shared" si="36" ref="I76:I126">F76-C76</f>
        <v>-0.009999999999763531</v>
      </c>
      <c r="J76" s="22">
        <f aca="true" t="shared" si="37" ref="J76:J126">G76-D76</f>
        <v>0.02999999999974534</v>
      </c>
      <c r="K76" s="22">
        <f aca="true" t="shared" si="38" ref="K76:K124">E76*100/B76</f>
        <v>99.99972805469363</v>
      </c>
      <c r="L76" s="22">
        <f>F76*100/C76</f>
        <v>99.99973153713782</v>
      </c>
      <c r="M76" s="22">
        <f>G76*100/D76</f>
        <v>100.0007971155047</v>
      </c>
      <c r="N76" s="15">
        <f t="shared" si="30"/>
        <v>0.6244820324706202</v>
      </c>
      <c r="O76" s="15">
        <f t="shared" si="31"/>
        <v>0.6236150352012932</v>
      </c>
      <c r="P76" s="14">
        <f t="shared" si="32"/>
        <v>0.6334671486959609</v>
      </c>
    </row>
    <row r="77" spans="1:16" s="34" customFormat="1" ht="90">
      <c r="A77" s="43" t="s">
        <v>8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f t="shared" si="35"/>
        <v>0</v>
      </c>
      <c r="I77" s="22">
        <f t="shared" si="36"/>
        <v>0</v>
      </c>
      <c r="J77" s="22">
        <f t="shared" si="37"/>
        <v>0</v>
      </c>
      <c r="K77" s="22"/>
      <c r="L77" s="22"/>
      <c r="M77" s="22"/>
      <c r="N77" s="15">
        <f t="shared" si="30"/>
        <v>0</v>
      </c>
      <c r="O77" s="15">
        <f t="shared" si="31"/>
        <v>0</v>
      </c>
      <c r="P77" s="14">
        <f t="shared" si="32"/>
        <v>0</v>
      </c>
    </row>
    <row r="78" spans="1:16" s="34" customFormat="1" ht="52.5" customHeight="1">
      <c r="A78" s="43" t="s">
        <v>9</v>
      </c>
      <c r="B78" s="22">
        <f>B79+B80</f>
        <v>5720.33</v>
      </c>
      <c r="C78" s="22">
        <f>C79</f>
        <v>4561.23</v>
      </c>
      <c r="D78" s="22">
        <f>D79</f>
        <v>4561.23</v>
      </c>
      <c r="E78" s="22">
        <f>E79+E80</f>
        <v>4555.4</v>
      </c>
      <c r="F78" s="22">
        <f>F79+F80</f>
        <v>4381.5</v>
      </c>
      <c r="G78" s="22">
        <f>G79+G80</f>
        <v>4381.5</v>
      </c>
      <c r="H78" s="22">
        <f t="shared" si="35"/>
        <v>-1164.9300000000003</v>
      </c>
      <c r="I78" s="22">
        <f t="shared" si="36"/>
        <v>-179.72999999999956</v>
      </c>
      <c r="J78" s="22">
        <f t="shared" si="37"/>
        <v>-179.72999999999956</v>
      </c>
      <c r="K78" s="22">
        <f t="shared" si="38"/>
        <v>79.63526579760257</v>
      </c>
      <c r="L78" s="22">
        <f>F78*100/C78</f>
        <v>96.05961549845108</v>
      </c>
      <c r="M78" s="22">
        <f>G78*100/D78</f>
        <v>96.05961549845108</v>
      </c>
      <c r="N78" s="15">
        <f t="shared" si="30"/>
        <v>0.773622715848108</v>
      </c>
      <c r="O78" s="15">
        <f t="shared" si="31"/>
        <v>0.7335416458789408</v>
      </c>
      <c r="P78" s="14">
        <f t="shared" si="32"/>
        <v>0.7374684642393858</v>
      </c>
    </row>
    <row r="79" spans="1:16" s="34" customFormat="1" ht="15">
      <c r="A79" s="35" t="s">
        <v>10</v>
      </c>
      <c r="B79" s="22">
        <v>4735.09</v>
      </c>
      <c r="C79" s="22">
        <v>4561.23</v>
      </c>
      <c r="D79" s="22">
        <v>4561.23</v>
      </c>
      <c r="E79" s="22">
        <v>4555.4</v>
      </c>
      <c r="F79" s="22">
        <v>4381.5</v>
      </c>
      <c r="G79" s="22">
        <v>4381.5</v>
      </c>
      <c r="H79" s="22">
        <f t="shared" si="35"/>
        <v>-179.6900000000005</v>
      </c>
      <c r="I79" s="22">
        <f t="shared" si="36"/>
        <v>-179.72999999999956</v>
      </c>
      <c r="J79" s="22">
        <f t="shared" si="37"/>
        <v>-179.72999999999956</v>
      </c>
      <c r="K79" s="22">
        <f t="shared" si="38"/>
        <v>96.20514076817967</v>
      </c>
      <c r="L79" s="22">
        <f>F79*100/C79</f>
        <v>96.05961549845108</v>
      </c>
      <c r="M79" s="22">
        <f>G79*100/D79</f>
        <v>96.05961549845108</v>
      </c>
      <c r="N79" s="15">
        <f t="shared" si="30"/>
        <v>0.773622715848108</v>
      </c>
      <c r="O79" s="15">
        <f t="shared" si="31"/>
        <v>0.7335416458789408</v>
      </c>
      <c r="P79" s="14">
        <f t="shared" si="32"/>
        <v>0.7374684642393858</v>
      </c>
    </row>
    <row r="80" spans="1:16" s="34" customFormat="1" ht="15">
      <c r="A80" s="35" t="s">
        <v>13</v>
      </c>
      <c r="B80" s="22">
        <v>985.24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f t="shared" si="35"/>
        <v>-985.24</v>
      </c>
      <c r="I80" s="22">
        <f t="shared" si="36"/>
        <v>0</v>
      </c>
      <c r="J80" s="22">
        <f t="shared" si="37"/>
        <v>0</v>
      </c>
      <c r="K80" s="22">
        <f>E80*100/B80</f>
        <v>0</v>
      </c>
      <c r="L80" s="22"/>
      <c r="M80" s="22"/>
      <c r="N80" s="15">
        <f t="shared" si="30"/>
        <v>0</v>
      </c>
      <c r="O80" s="15">
        <f t="shared" si="31"/>
        <v>0</v>
      </c>
      <c r="P80" s="14">
        <f t="shared" si="32"/>
        <v>0</v>
      </c>
    </row>
    <row r="81" spans="1:16" s="31" customFormat="1" ht="45">
      <c r="A81" s="28" t="s">
        <v>44</v>
      </c>
      <c r="B81" s="29">
        <f aca="true" t="shared" si="39" ref="B81:G81">B82+B85+B88+B91+B94</f>
        <v>410229.73</v>
      </c>
      <c r="C81" s="29">
        <f t="shared" si="39"/>
        <v>410460.53</v>
      </c>
      <c r="D81" s="29">
        <f t="shared" si="39"/>
        <v>410460.53</v>
      </c>
      <c r="E81" s="29">
        <f t="shared" si="39"/>
        <v>394142.7</v>
      </c>
      <c r="F81" s="29">
        <f t="shared" si="39"/>
        <v>410012.3</v>
      </c>
      <c r="G81" s="29">
        <f t="shared" si="39"/>
        <v>407505</v>
      </c>
      <c r="H81" s="29">
        <f t="shared" si="35"/>
        <v>-16087.02999999997</v>
      </c>
      <c r="I81" s="29">
        <f t="shared" si="36"/>
        <v>-448.2300000000396</v>
      </c>
      <c r="J81" s="29">
        <f t="shared" si="37"/>
        <v>-2955.530000000028</v>
      </c>
      <c r="K81" s="29">
        <f t="shared" si="38"/>
        <v>96.07853141214315</v>
      </c>
      <c r="L81" s="29">
        <f aca="true" t="shared" si="40" ref="L81:L91">F81*100/C81</f>
        <v>99.89079826993353</v>
      </c>
      <c r="M81" s="29">
        <f aca="true" t="shared" si="41" ref="M81:M91">G81*100/D81</f>
        <v>99.27994781861241</v>
      </c>
      <c r="N81" s="13">
        <f t="shared" si="30"/>
        <v>66.93544935805991</v>
      </c>
      <c r="O81" s="13">
        <f t="shared" si="31"/>
        <v>68.64340919151205</v>
      </c>
      <c r="P81" s="21">
        <f t="shared" si="32"/>
        <v>68.5888591851811</v>
      </c>
    </row>
    <row r="82" spans="1:16" s="34" customFormat="1" ht="45">
      <c r="A82" s="32" t="s">
        <v>34</v>
      </c>
      <c r="B82" s="22">
        <f aca="true" t="shared" si="42" ref="B82:G82">B83+B84</f>
        <v>158161.30000000002</v>
      </c>
      <c r="C82" s="22">
        <f t="shared" si="42"/>
        <v>157208.80000000002</v>
      </c>
      <c r="D82" s="22">
        <f t="shared" si="42"/>
        <v>157208.80000000002</v>
      </c>
      <c r="E82" s="22">
        <f t="shared" si="42"/>
        <v>146040.1</v>
      </c>
      <c r="F82" s="22">
        <f t="shared" si="42"/>
        <v>151595.5</v>
      </c>
      <c r="G82" s="22">
        <f t="shared" si="42"/>
        <v>149689.5</v>
      </c>
      <c r="H82" s="22">
        <f t="shared" si="35"/>
        <v>-12121.200000000012</v>
      </c>
      <c r="I82" s="22">
        <f t="shared" si="36"/>
        <v>-5613.3000000000175</v>
      </c>
      <c r="J82" s="22">
        <f t="shared" si="37"/>
        <v>-7519.3000000000175</v>
      </c>
      <c r="K82" s="22">
        <f t="shared" si="38"/>
        <v>92.3361783192222</v>
      </c>
      <c r="L82" s="22">
        <f t="shared" si="40"/>
        <v>96.42939835429058</v>
      </c>
      <c r="M82" s="22">
        <f t="shared" si="41"/>
        <v>95.21699803064459</v>
      </c>
      <c r="N82" s="15">
        <f t="shared" si="30"/>
        <v>24.801321241763468</v>
      </c>
      <c r="O82" s="15">
        <f t="shared" si="31"/>
        <v>25.379804308533828</v>
      </c>
      <c r="P82" s="14">
        <f t="shared" si="32"/>
        <v>25.19486150354024</v>
      </c>
    </row>
    <row r="83" spans="1:16" s="34" customFormat="1" ht="15">
      <c r="A83" s="35" t="s">
        <v>11</v>
      </c>
      <c r="B83" s="22">
        <v>126613.6</v>
      </c>
      <c r="C83" s="22">
        <v>125661.1</v>
      </c>
      <c r="D83" s="22">
        <v>125661.1</v>
      </c>
      <c r="E83" s="22">
        <v>116034.5</v>
      </c>
      <c r="F83" s="22">
        <v>121940.7</v>
      </c>
      <c r="G83" s="22">
        <v>120400.4</v>
      </c>
      <c r="H83" s="22">
        <f t="shared" si="35"/>
        <v>-10579.100000000006</v>
      </c>
      <c r="I83" s="22">
        <f t="shared" si="36"/>
        <v>-3720.4000000000087</v>
      </c>
      <c r="J83" s="22">
        <f t="shared" si="37"/>
        <v>-5260.700000000012</v>
      </c>
      <c r="K83" s="22">
        <f t="shared" si="38"/>
        <v>91.6445784655045</v>
      </c>
      <c r="L83" s="22">
        <f t="shared" si="40"/>
        <v>97.03933834734853</v>
      </c>
      <c r="M83" s="22">
        <f t="shared" si="41"/>
        <v>95.8135811321085</v>
      </c>
      <c r="N83" s="15">
        <f t="shared" si="30"/>
        <v>19.70560763535086</v>
      </c>
      <c r="O83" s="15">
        <f t="shared" si="31"/>
        <v>20.415059175540375</v>
      </c>
      <c r="P83" s="14">
        <f t="shared" si="32"/>
        <v>20.265091425723554</v>
      </c>
    </row>
    <row r="84" spans="1:16" s="34" customFormat="1" ht="15">
      <c r="A84" s="35" t="s">
        <v>10</v>
      </c>
      <c r="B84" s="22">
        <v>31547.7</v>
      </c>
      <c r="C84" s="22">
        <v>31547.7</v>
      </c>
      <c r="D84" s="22">
        <v>31547.7</v>
      </c>
      <c r="E84" s="22">
        <v>30005.6</v>
      </c>
      <c r="F84" s="22">
        <v>29654.8</v>
      </c>
      <c r="G84" s="22">
        <v>29289.1</v>
      </c>
      <c r="H84" s="22">
        <f t="shared" si="35"/>
        <v>-1542.1000000000022</v>
      </c>
      <c r="I84" s="22">
        <f t="shared" si="36"/>
        <v>-1892.9000000000015</v>
      </c>
      <c r="J84" s="22">
        <f t="shared" si="37"/>
        <v>-2258.600000000002</v>
      </c>
      <c r="K84" s="22">
        <f t="shared" si="38"/>
        <v>95.11184650545047</v>
      </c>
      <c r="L84" s="22">
        <f t="shared" si="40"/>
        <v>93.9998795474789</v>
      </c>
      <c r="M84" s="22">
        <f t="shared" si="41"/>
        <v>92.8406825220222</v>
      </c>
      <c r="N84" s="15">
        <f t="shared" si="30"/>
        <v>5.095713606412608</v>
      </c>
      <c r="O84" s="15">
        <f t="shared" si="31"/>
        <v>4.964745132993452</v>
      </c>
      <c r="P84" s="14">
        <f t="shared" si="32"/>
        <v>4.929770077816682</v>
      </c>
    </row>
    <row r="85" spans="1:16" s="34" customFormat="1" ht="45">
      <c r="A85" s="32" t="s">
        <v>35</v>
      </c>
      <c r="B85" s="22">
        <f aca="true" t="shared" si="43" ref="B85:G85">B86+B87</f>
        <v>188681.93</v>
      </c>
      <c r="C85" s="22">
        <f t="shared" si="43"/>
        <v>188586.03</v>
      </c>
      <c r="D85" s="22">
        <f t="shared" si="43"/>
        <v>188586.03</v>
      </c>
      <c r="E85" s="22">
        <f t="shared" si="43"/>
        <v>184708.7</v>
      </c>
      <c r="F85" s="22">
        <f t="shared" si="43"/>
        <v>195256.09999999998</v>
      </c>
      <c r="G85" s="22">
        <f t="shared" si="43"/>
        <v>195111.5</v>
      </c>
      <c r="H85" s="22">
        <f t="shared" si="35"/>
        <v>-3973.2299999999814</v>
      </c>
      <c r="I85" s="22">
        <f t="shared" si="36"/>
        <v>6670.069999999978</v>
      </c>
      <c r="J85" s="22">
        <f t="shared" si="37"/>
        <v>6525.470000000001</v>
      </c>
      <c r="K85" s="22">
        <f t="shared" si="38"/>
        <v>97.89421806317118</v>
      </c>
      <c r="L85" s="22">
        <f t="shared" si="40"/>
        <v>103.53688446593841</v>
      </c>
      <c r="M85" s="22">
        <f t="shared" si="41"/>
        <v>103.4602085849095</v>
      </c>
      <c r="N85" s="15">
        <f t="shared" si="30"/>
        <v>31.368232457034168</v>
      </c>
      <c r="O85" s="15">
        <f t="shared" si="31"/>
        <v>32.68937143943924</v>
      </c>
      <c r="P85" s="14">
        <f t="shared" si="32"/>
        <v>32.84002699085768</v>
      </c>
    </row>
    <row r="86" spans="1:16" s="34" customFormat="1" ht="15">
      <c r="A86" s="35" t="s">
        <v>11</v>
      </c>
      <c r="B86" s="22">
        <v>162144</v>
      </c>
      <c r="C86" s="22">
        <v>162048.1</v>
      </c>
      <c r="D86" s="22">
        <v>162048.1</v>
      </c>
      <c r="E86" s="22">
        <v>156497</v>
      </c>
      <c r="F86" s="22">
        <v>167103.3</v>
      </c>
      <c r="G86" s="22">
        <v>167016.1</v>
      </c>
      <c r="H86" s="22">
        <f t="shared" si="35"/>
        <v>-5647</v>
      </c>
      <c r="I86" s="22">
        <f t="shared" si="36"/>
        <v>5055.1999999999825</v>
      </c>
      <c r="J86" s="22">
        <f t="shared" si="37"/>
        <v>4968</v>
      </c>
      <c r="K86" s="22">
        <f t="shared" si="38"/>
        <v>96.5172932701796</v>
      </c>
      <c r="L86" s="22">
        <f t="shared" si="40"/>
        <v>103.11956758517994</v>
      </c>
      <c r="M86" s="22">
        <f t="shared" si="41"/>
        <v>103.06575640195719</v>
      </c>
      <c r="N86" s="15">
        <f t="shared" si="30"/>
        <v>26.577168670606618</v>
      </c>
      <c r="O86" s="15">
        <f t="shared" si="31"/>
        <v>27.976088032363894</v>
      </c>
      <c r="P86" s="14">
        <f t="shared" si="32"/>
        <v>28.111173518258973</v>
      </c>
    </row>
    <row r="87" spans="1:16" s="34" customFormat="1" ht="15">
      <c r="A87" s="35" t="s">
        <v>10</v>
      </c>
      <c r="B87" s="22">
        <v>26537.93</v>
      </c>
      <c r="C87" s="22">
        <v>26537.93</v>
      </c>
      <c r="D87" s="22">
        <v>26537.93</v>
      </c>
      <c r="E87" s="22">
        <v>28211.7</v>
      </c>
      <c r="F87" s="22">
        <v>28152.8</v>
      </c>
      <c r="G87" s="22">
        <v>28095.4</v>
      </c>
      <c r="H87" s="22">
        <f t="shared" si="35"/>
        <v>1673.7700000000004</v>
      </c>
      <c r="I87" s="22">
        <f t="shared" si="36"/>
        <v>1614.869999999999</v>
      </c>
      <c r="J87" s="22">
        <f t="shared" si="37"/>
        <v>1557.4700000000012</v>
      </c>
      <c r="K87" s="22">
        <f t="shared" si="38"/>
        <v>106.30708574481883</v>
      </c>
      <c r="L87" s="22">
        <f t="shared" si="40"/>
        <v>106.0851392704706</v>
      </c>
      <c r="M87" s="22">
        <f t="shared" si="41"/>
        <v>105.868845083245</v>
      </c>
      <c r="N87" s="15">
        <f t="shared" si="30"/>
        <v>4.791063786427553</v>
      </c>
      <c r="O87" s="15">
        <f t="shared" si="31"/>
        <v>4.71328340707535</v>
      </c>
      <c r="P87" s="14">
        <f t="shared" si="32"/>
        <v>4.728853472598709</v>
      </c>
    </row>
    <row r="88" spans="1:16" s="34" customFormat="1" ht="45">
      <c r="A88" s="32" t="s">
        <v>36</v>
      </c>
      <c r="B88" s="22">
        <f aca="true" t="shared" si="44" ref="B88:G88">B89+B90</f>
        <v>41421.8</v>
      </c>
      <c r="C88" s="22">
        <f t="shared" si="44"/>
        <v>42393.6</v>
      </c>
      <c r="D88" s="22">
        <f t="shared" si="44"/>
        <v>42393.6</v>
      </c>
      <c r="E88" s="22">
        <f t="shared" si="44"/>
        <v>41405.7</v>
      </c>
      <c r="F88" s="22">
        <f t="shared" si="44"/>
        <v>41405.7</v>
      </c>
      <c r="G88" s="22">
        <f t="shared" si="44"/>
        <v>41405.7</v>
      </c>
      <c r="H88" s="22">
        <f t="shared" si="35"/>
        <v>-16.10000000000582</v>
      </c>
      <c r="I88" s="22">
        <f t="shared" si="36"/>
        <v>-987.9000000000015</v>
      </c>
      <c r="J88" s="22">
        <f t="shared" si="37"/>
        <v>-987.9000000000015</v>
      </c>
      <c r="K88" s="22">
        <f t="shared" si="38"/>
        <v>99.96113157805792</v>
      </c>
      <c r="L88" s="22">
        <f t="shared" si="40"/>
        <v>97.66969542572463</v>
      </c>
      <c r="M88" s="22">
        <f t="shared" si="41"/>
        <v>97.66969542572463</v>
      </c>
      <c r="N88" s="15">
        <f t="shared" si="30"/>
        <v>7.031740370898715</v>
      </c>
      <c r="O88" s="15">
        <f t="shared" si="31"/>
        <v>6.932056447967512</v>
      </c>
      <c r="P88" s="14">
        <f t="shared" si="32"/>
        <v>6.9691653519928645</v>
      </c>
    </row>
    <row r="89" spans="1:16" s="34" customFormat="1" ht="15">
      <c r="A89" s="35" t="s">
        <v>11</v>
      </c>
      <c r="B89" s="22">
        <v>556</v>
      </c>
      <c r="C89" s="22">
        <v>556</v>
      </c>
      <c r="D89" s="22">
        <v>556</v>
      </c>
      <c r="E89" s="22">
        <v>456</v>
      </c>
      <c r="F89" s="22">
        <v>456</v>
      </c>
      <c r="G89" s="22">
        <v>456</v>
      </c>
      <c r="H89" s="22">
        <f t="shared" si="35"/>
        <v>-100</v>
      </c>
      <c r="I89" s="22">
        <f t="shared" si="36"/>
        <v>-100</v>
      </c>
      <c r="J89" s="22">
        <f t="shared" si="37"/>
        <v>-100</v>
      </c>
      <c r="K89" s="22">
        <f t="shared" si="38"/>
        <v>82.01438848920863</v>
      </c>
      <c r="L89" s="22">
        <f t="shared" si="40"/>
        <v>82.01438848920863</v>
      </c>
      <c r="M89" s="22">
        <f t="shared" si="41"/>
        <v>82.01438848920863</v>
      </c>
      <c r="N89" s="15">
        <f t="shared" si="30"/>
        <v>0.07744039127776646</v>
      </c>
      <c r="O89" s="15">
        <f t="shared" si="31"/>
        <v>0.07634257457966381</v>
      </c>
      <c r="P89" s="14">
        <f t="shared" si="32"/>
        <v>0.07675125406668035</v>
      </c>
    </row>
    <row r="90" spans="1:16" s="34" customFormat="1" ht="15">
      <c r="A90" s="35" t="s">
        <v>10</v>
      </c>
      <c r="B90" s="22">
        <v>40865.8</v>
      </c>
      <c r="C90" s="22">
        <v>41837.6</v>
      </c>
      <c r="D90" s="22">
        <v>41837.6</v>
      </c>
      <c r="E90" s="22">
        <v>40949.7</v>
      </c>
      <c r="F90" s="22">
        <v>40949.7</v>
      </c>
      <c r="G90" s="22">
        <v>40949.7</v>
      </c>
      <c r="H90" s="22">
        <f t="shared" si="35"/>
        <v>83.89999999999418</v>
      </c>
      <c r="I90" s="22">
        <f t="shared" si="36"/>
        <v>-887.9000000000015</v>
      </c>
      <c r="J90" s="22">
        <f t="shared" si="37"/>
        <v>-887.9000000000015</v>
      </c>
      <c r="K90" s="22">
        <f t="shared" si="38"/>
        <v>100.20530614841748</v>
      </c>
      <c r="L90" s="22">
        <f t="shared" si="40"/>
        <v>97.87774633344168</v>
      </c>
      <c r="M90" s="22">
        <f t="shared" si="41"/>
        <v>97.87774633344168</v>
      </c>
      <c r="N90" s="15">
        <f t="shared" si="30"/>
        <v>6.954299979620949</v>
      </c>
      <c r="O90" s="15">
        <f t="shared" si="31"/>
        <v>6.855713873387849</v>
      </c>
      <c r="P90" s="14">
        <f t="shared" si="32"/>
        <v>6.892414097926184</v>
      </c>
    </row>
    <row r="91" spans="1:16" s="34" customFormat="1" ht="60">
      <c r="A91" s="32" t="s">
        <v>37</v>
      </c>
      <c r="B91" s="22">
        <f aca="true" t="shared" si="45" ref="B91:G91">B93+B92</f>
        <v>15512.300000000001</v>
      </c>
      <c r="C91" s="22">
        <f t="shared" si="45"/>
        <v>15819.699999999999</v>
      </c>
      <c r="D91" s="22">
        <f t="shared" si="45"/>
        <v>15819.699999999999</v>
      </c>
      <c r="E91" s="22">
        <f t="shared" si="45"/>
        <v>15041.1</v>
      </c>
      <c r="F91" s="22">
        <f t="shared" si="45"/>
        <v>14807.9</v>
      </c>
      <c r="G91" s="22">
        <f t="shared" si="45"/>
        <v>14351.2</v>
      </c>
      <c r="H91" s="22">
        <f t="shared" si="35"/>
        <v>-471.2000000000007</v>
      </c>
      <c r="I91" s="22">
        <f t="shared" si="36"/>
        <v>-1011.7999999999993</v>
      </c>
      <c r="J91" s="22">
        <f t="shared" si="37"/>
        <v>-1468.4999999999982</v>
      </c>
      <c r="K91" s="22">
        <f t="shared" si="38"/>
        <v>96.9624104742688</v>
      </c>
      <c r="L91" s="22">
        <f t="shared" si="40"/>
        <v>93.60417707036164</v>
      </c>
      <c r="M91" s="22">
        <f t="shared" si="41"/>
        <v>90.7172702390058</v>
      </c>
      <c r="N91" s="15">
        <f t="shared" si="30"/>
        <v>2.5543611167719584</v>
      </c>
      <c r="O91" s="15">
        <f t="shared" si="31"/>
        <v>2.4791079169258854</v>
      </c>
      <c r="P91" s="14">
        <f t="shared" si="32"/>
        <v>2.415510081933647</v>
      </c>
    </row>
    <row r="92" spans="1:16" s="34" customFormat="1" ht="15">
      <c r="A92" s="35" t="s">
        <v>11</v>
      </c>
      <c r="B92" s="22">
        <v>215.7</v>
      </c>
      <c r="C92" s="22">
        <v>208.8</v>
      </c>
      <c r="D92" s="22">
        <v>208.8</v>
      </c>
      <c r="E92" s="22">
        <v>164.5</v>
      </c>
      <c r="F92" s="22">
        <v>164</v>
      </c>
      <c r="G92" s="22">
        <v>127.5</v>
      </c>
      <c r="H92" s="22"/>
      <c r="I92" s="22"/>
      <c r="J92" s="22"/>
      <c r="K92" s="22"/>
      <c r="L92" s="22"/>
      <c r="M92" s="22"/>
      <c r="N92" s="15">
        <f t="shared" si="30"/>
        <v>0.02793628150261531</v>
      </c>
      <c r="O92" s="15">
        <f t="shared" si="31"/>
        <v>0.027456539980405408</v>
      </c>
      <c r="P92" s="14">
        <f t="shared" si="32"/>
        <v>0.021460054591012596</v>
      </c>
    </row>
    <row r="93" spans="1:16" s="34" customFormat="1" ht="15">
      <c r="A93" s="35" t="s">
        <v>10</v>
      </c>
      <c r="B93" s="22">
        <v>15296.6</v>
      </c>
      <c r="C93" s="22">
        <v>15610.9</v>
      </c>
      <c r="D93" s="22">
        <v>15610.9</v>
      </c>
      <c r="E93" s="22">
        <v>14876.6</v>
      </c>
      <c r="F93" s="22">
        <v>14643.9</v>
      </c>
      <c r="G93" s="22">
        <v>14223.7</v>
      </c>
      <c r="H93" s="22">
        <f t="shared" si="35"/>
        <v>-420</v>
      </c>
      <c r="I93" s="22">
        <f t="shared" si="36"/>
        <v>-967</v>
      </c>
      <c r="J93" s="22">
        <f t="shared" si="37"/>
        <v>-1387.199999999999</v>
      </c>
      <c r="K93" s="22">
        <f t="shared" si="38"/>
        <v>97.25429180340728</v>
      </c>
      <c r="L93" s="22">
        <f>F93*100/C93</f>
        <v>93.80561018262881</v>
      </c>
      <c r="M93" s="22">
        <f>G93*100/D93</f>
        <v>91.11390118442883</v>
      </c>
      <c r="N93" s="15">
        <f t="shared" si="30"/>
        <v>2.526424835269343</v>
      </c>
      <c r="O93" s="15">
        <f t="shared" si="31"/>
        <v>2.45165137694548</v>
      </c>
      <c r="P93" s="14">
        <f t="shared" si="32"/>
        <v>2.3940500273426344</v>
      </c>
    </row>
    <row r="94" spans="1:16" s="34" customFormat="1" ht="60">
      <c r="A94" s="42" t="s">
        <v>49</v>
      </c>
      <c r="B94" s="22">
        <f aca="true" t="shared" si="46" ref="B94:G94">B95+B96</f>
        <v>6452.4</v>
      </c>
      <c r="C94" s="22">
        <f t="shared" si="46"/>
        <v>6452.4</v>
      </c>
      <c r="D94" s="22">
        <f t="shared" si="46"/>
        <v>6452.4</v>
      </c>
      <c r="E94" s="22">
        <f t="shared" si="46"/>
        <v>6947.1</v>
      </c>
      <c r="F94" s="22">
        <f t="shared" si="46"/>
        <v>6947.1</v>
      </c>
      <c r="G94" s="22">
        <f t="shared" si="46"/>
        <v>6947.1</v>
      </c>
      <c r="H94" s="22">
        <f aca="true" t="shared" si="47" ref="H94:J96">E94-B94</f>
        <v>494.7000000000007</v>
      </c>
      <c r="I94" s="22">
        <f t="shared" si="47"/>
        <v>494.7000000000007</v>
      </c>
      <c r="J94" s="22">
        <f t="shared" si="47"/>
        <v>494.7000000000007</v>
      </c>
      <c r="K94" s="22">
        <f aca="true" t="shared" si="48" ref="K94:L96">E94*100/B94</f>
        <v>107.66691463641436</v>
      </c>
      <c r="L94" s="22">
        <f t="shared" si="48"/>
        <v>107.66691463641436</v>
      </c>
      <c r="M94" s="22">
        <f>G94*100/D94</f>
        <v>107.66691463641436</v>
      </c>
      <c r="N94" s="15">
        <f t="shared" si="30"/>
        <v>1.1797941715916038</v>
      </c>
      <c r="O94" s="15">
        <f t="shared" si="31"/>
        <v>1.1630690786455755</v>
      </c>
      <c r="P94" s="14">
        <f t="shared" si="32"/>
        <v>1.1692952568566557</v>
      </c>
    </row>
    <row r="95" spans="1:16" s="34" customFormat="1" ht="15">
      <c r="A95" s="35" t="s">
        <v>11</v>
      </c>
      <c r="B95" s="22">
        <v>5202.4</v>
      </c>
      <c r="C95" s="22">
        <v>5202.4</v>
      </c>
      <c r="D95" s="22">
        <v>5202.4</v>
      </c>
      <c r="E95" s="22">
        <v>5668.6</v>
      </c>
      <c r="F95" s="22">
        <v>5668.6</v>
      </c>
      <c r="G95" s="22">
        <v>5668.6</v>
      </c>
      <c r="H95" s="22">
        <f t="shared" si="47"/>
        <v>466.2000000000007</v>
      </c>
      <c r="I95" s="22">
        <f t="shared" si="47"/>
        <v>466.2000000000007</v>
      </c>
      <c r="J95" s="22">
        <f t="shared" si="47"/>
        <v>466.2000000000007</v>
      </c>
      <c r="K95" s="22">
        <f t="shared" si="48"/>
        <v>108.96124865446717</v>
      </c>
      <c r="L95" s="22">
        <f t="shared" si="48"/>
        <v>108.96124865446717</v>
      </c>
      <c r="M95" s="22">
        <f>G95*100/D95</f>
        <v>108.96124865446717</v>
      </c>
      <c r="N95" s="15">
        <f t="shared" si="30"/>
        <v>0.9626723728007608</v>
      </c>
      <c r="O95" s="15">
        <f t="shared" si="31"/>
        <v>0.9490252593471104</v>
      </c>
      <c r="P95" s="14">
        <f t="shared" si="32"/>
        <v>0.9541056114087373</v>
      </c>
    </row>
    <row r="96" spans="1:16" s="34" customFormat="1" ht="15">
      <c r="A96" s="35" t="s">
        <v>10</v>
      </c>
      <c r="B96" s="22">
        <v>1250</v>
      </c>
      <c r="C96" s="22">
        <v>1250</v>
      </c>
      <c r="D96" s="22">
        <v>1250</v>
      </c>
      <c r="E96" s="22">
        <v>1278.5</v>
      </c>
      <c r="F96" s="22">
        <v>1278.5</v>
      </c>
      <c r="G96" s="22">
        <v>1278.5</v>
      </c>
      <c r="H96" s="22">
        <f t="shared" si="47"/>
        <v>28.5</v>
      </c>
      <c r="I96" s="22">
        <f t="shared" si="47"/>
        <v>28.5</v>
      </c>
      <c r="J96" s="22">
        <f t="shared" si="47"/>
        <v>28.5</v>
      </c>
      <c r="K96" s="22">
        <f t="shared" si="48"/>
        <v>102.28</v>
      </c>
      <c r="L96" s="22">
        <f t="shared" si="48"/>
        <v>102.28</v>
      </c>
      <c r="M96" s="22">
        <f>G96*100/D96</f>
        <v>102.28</v>
      </c>
      <c r="N96" s="15">
        <f t="shared" si="30"/>
        <v>0.217121798790843</v>
      </c>
      <c r="O96" s="15">
        <f t="shared" si="31"/>
        <v>0.21404381929846533</v>
      </c>
      <c r="P96" s="14">
        <f t="shared" si="32"/>
        <v>0.21518964544791847</v>
      </c>
    </row>
    <row r="97" spans="1:16" s="34" customFormat="1" ht="25.5" customHeight="1">
      <c r="A97" s="36">
        <v>1</v>
      </c>
      <c r="B97" s="36">
        <v>2</v>
      </c>
      <c r="C97" s="36">
        <v>3</v>
      </c>
      <c r="D97" s="36">
        <v>4</v>
      </c>
      <c r="E97" s="36">
        <v>5</v>
      </c>
      <c r="F97" s="36">
        <v>6</v>
      </c>
      <c r="G97" s="36">
        <v>7</v>
      </c>
      <c r="H97" s="36">
        <v>8</v>
      </c>
      <c r="I97" s="36">
        <v>9</v>
      </c>
      <c r="J97" s="36">
        <v>10</v>
      </c>
      <c r="K97" s="36">
        <v>11</v>
      </c>
      <c r="L97" s="36">
        <v>12</v>
      </c>
      <c r="M97" s="36">
        <v>13</v>
      </c>
      <c r="N97" s="15">
        <f t="shared" si="30"/>
        <v>0.0008491270973439304</v>
      </c>
      <c r="O97" s="15">
        <f t="shared" si="31"/>
        <v>0.0010045075602587343</v>
      </c>
      <c r="P97" s="14">
        <f t="shared" si="32"/>
        <v>0.0011781990755850053</v>
      </c>
    </row>
    <row r="98" spans="1:16" s="31" customFormat="1" ht="45">
      <c r="A98" s="44" t="s">
        <v>61</v>
      </c>
      <c r="B98" s="29">
        <f aca="true" t="shared" si="49" ref="B98:G98">B99+B102+B104</f>
        <v>29973.87</v>
      </c>
      <c r="C98" s="29">
        <f t="shared" si="49"/>
        <v>26932.45</v>
      </c>
      <c r="D98" s="29">
        <f t="shared" si="49"/>
        <v>19499.65</v>
      </c>
      <c r="E98" s="29">
        <f t="shared" si="49"/>
        <v>19094.4</v>
      </c>
      <c r="F98" s="29">
        <f t="shared" si="49"/>
        <v>19338</v>
      </c>
      <c r="G98" s="29">
        <f t="shared" si="49"/>
        <v>19499.7</v>
      </c>
      <c r="H98" s="29">
        <f t="shared" si="35"/>
        <v>-10879.469999999998</v>
      </c>
      <c r="I98" s="29">
        <f t="shared" si="36"/>
        <v>-7594.450000000001</v>
      </c>
      <c r="J98" s="29">
        <f t="shared" si="37"/>
        <v>0.049999999999272404</v>
      </c>
      <c r="K98" s="29">
        <f t="shared" si="38"/>
        <v>63.70348573607613</v>
      </c>
      <c r="L98" s="29">
        <f>F98*100/C98</f>
        <v>71.80185983822489</v>
      </c>
      <c r="M98" s="29">
        <f>G98*100/D98</f>
        <v>100.00025641485873</v>
      </c>
      <c r="N98" s="13">
        <f t="shared" si="30"/>
        <v>3.2427144895047895</v>
      </c>
      <c r="O98" s="13">
        <f t="shared" si="31"/>
        <v>3.237527866713901</v>
      </c>
      <c r="P98" s="21">
        <f t="shared" si="32"/>
        <v>3.2820755020264185</v>
      </c>
    </row>
    <row r="99" spans="1:16" s="34" customFormat="1" ht="45">
      <c r="A99" s="32" t="s">
        <v>43</v>
      </c>
      <c r="B99" s="22">
        <f aca="true" t="shared" si="50" ref="B99:G99">B101+B100</f>
        <v>28623.149999999998</v>
      </c>
      <c r="C99" s="22">
        <f t="shared" si="50"/>
        <v>26932.45</v>
      </c>
      <c r="D99" s="22">
        <f t="shared" si="50"/>
        <v>19499.65</v>
      </c>
      <c r="E99" s="22">
        <f t="shared" si="50"/>
        <v>19094.4</v>
      </c>
      <c r="F99" s="22">
        <f t="shared" si="50"/>
        <v>19338</v>
      </c>
      <c r="G99" s="22">
        <f t="shared" si="50"/>
        <v>19499.7</v>
      </c>
      <c r="H99" s="22">
        <f t="shared" si="35"/>
        <v>-9528.749999999996</v>
      </c>
      <c r="I99" s="22">
        <f t="shared" si="36"/>
        <v>-7594.450000000001</v>
      </c>
      <c r="J99" s="22">
        <f t="shared" si="37"/>
        <v>0.049999999999272404</v>
      </c>
      <c r="K99" s="22">
        <f t="shared" si="38"/>
        <v>66.70963887622433</v>
      </c>
      <c r="L99" s="22">
        <f>F99*100/C99</f>
        <v>71.80185983822489</v>
      </c>
      <c r="M99" s="22">
        <f>G99*100/D99</f>
        <v>100.00025641485873</v>
      </c>
      <c r="N99" s="15">
        <f t="shared" si="30"/>
        <v>3.2427144895047895</v>
      </c>
      <c r="O99" s="15">
        <f t="shared" si="31"/>
        <v>3.237527866713901</v>
      </c>
      <c r="P99" s="14">
        <f t="shared" si="32"/>
        <v>3.2820755020264185</v>
      </c>
    </row>
    <row r="100" spans="1:16" s="34" customFormat="1" ht="15">
      <c r="A100" s="35" t="s">
        <v>11</v>
      </c>
      <c r="B100" s="22">
        <v>9528.8</v>
      </c>
      <c r="C100" s="22">
        <v>7594.5</v>
      </c>
      <c r="D100" s="22">
        <v>0</v>
      </c>
      <c r="E100" s="22">
        <v>0</v>
      </c>
      <c r="F100" s="22">
        <v>0</v>
      </c>
      <c r="G100" s="22">
        <v>0</v>
      </c>
      <c r="H100" s="22">
        <f>E100-B100</f>
        <v>-9528.8</v>
      </c>
      <c r="I100" s="22">
        <f>F100-C100</f>
        <v>-7594.5</v>
      </c>
      <c r="J100" s="22">
        <f t="shared" si="37"/>
        <v>0</v>
      </c>
      <c r="K100" s="22">
        <f>E100*100/B100</f>
        <v>0</v>
      </c>
      <c r="L100" s="22">
        <f>F100*100/C100</f>
        <v>0</v>
      </c>
      <c r="M100" s="22"/>
      <c r="N100" s="15">
        <f t="shared" si="30"/>
        <v>0</v>
      </c>
      <c r="O100" s="15">
        <f t="shared" si="31"/>
        <v>0</v>
      </c>
      <c r="P100" s="14">
        <f t="shared" si="32"/>
        <v>0</v>
      </c>
    </row>
    <row r="101" spans="1:16" s="34" customFormat="1" ht="15">
      <c r="A101" s="35" t="s">
        <v>10</v>
      </c>
      <c r="B101" s="22">
        <v>19094.35</v>
      </c>
      <c r="C101" s="22">
        <v>19337.95</v>
      </c>
      <c r="D101" s="22">
        <v>19499.65</v>
      </c>
      <c r="E101" s="22">
        <v>19094.4</v>
      </c>
      <c r="F101" s="22">
        <v>19338</v>
      </c>
      <c r="G101" s="22">
        <v>19499.7</v>
      </c>
      <c r="H101" s="22">
        <f t="shared" si="35"/>
        <v>0.05000000000291038</v>
      </c>
      <c r="I101" s="22">
        <f t="shared" si="36"/>
        <v>0.049999999999272404</v>
      </c>
      <c r="J101" s="22">
        <f t="shared" si="37"/>
        <v>0.049999999999272404</v>
      </c>
      <c r="K101" s="22">
        <f t="shared" si="38"/>
        <v>100.00026185756522</v>
      </c>
      <c r="L101" s="22">
        <f>F101*100/C101</f>
        <v>100.00025855894756</v>
      </c>
      <c r="M101" s="22">
        <f>G101*100/D101</f>
        <v>100.00025641485873</v>
      </c>
      <c r="N101" s="15">
        <f t="shared" si="30"/>
        <v>3.2427144895047895</v>
      </c>
      <c r="O101" s="15">
        <f t="shared" si="31"/>
        <v>3.237527866713901</v>
      </c>
      <c r="P101" s="14">
        <f t="shared" si="32"/>
        <v>3.2820755020264185</v>
      </c>
    </row>
    <row r="102" spans="1:16" s="34" customFormat="1" ht="15">
      <c r="A102" s="32" t="s">
        <v>59</v>
      </c>
      <c r="B102" s="22">
        <f>B103</f>
        <v>0</v>
      </c>
      <c r="C102" s="22">
        <f>C103</f>
        <v>0</v>
      </c>
      <c r="D102" s="22">
        <f>D103</f>
        <v>0</v>
      </c>
      <c r="E102" s="22">
        <v>0</v>
      </c>
      <c r="F102" s="22">
        <v>0</v>
      </c>
      <c r="G102" s="22">
        <v>0</v>
      </c>
      <c r="H102" s="22">
        <f t="shared" si="35"/>
        <v>0</v>
      </c>
      <c r="I102" s="22">
        <f t="shared" si="36"/>
        <v>0</v>
      </c>
      <c r="J102" s="22">
        <f t="shared" si="37"/>
        <v>0</v>
      </c>
      <c r="K102" s="22"/>
      <c r="L102" s="22"/>
      <c r="M102" s="17"/>
      <c r="N102" s="15">
        <f t="shared" si="30"/>
        <v>0</v>
      </c>
      <c r="O102" s="15">
        <f t="shared" si="31"/>
        <v>0</v>
      </c>
      <c r="P102" s="14">
        <f t="shared" si="32"/>
        <v>0</v>
      </c>
    </row>
    <row r="103" spans="1:16" s="34" customFormat="1" ht="15">
      <c r="A103" s="35" t="s">
        <v>10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f t="shared" si="35"/>
        <v>0</v>
      </c>
      <c r="I103" s="22">
        <f t="shared" si="36"/>
        <v>0</v>
      </c>
      <c r="J103" s="22">
        <f t="shared" si="37"/>
        <v>0</v>
      </c>
      <c r="K103" s="22"/>
      <c r="L103" s="22"/>
      <c r="M103" s="17"/>
      <c r="N103" s="15">
        <f t="shared" si="30"/>
        <v>0</v>
      </c>
      <c r="O103" s="15">
        <f t="shared" si="31"/>
        <v>0</v>
      </c>
      <c r="P103" s="14">
        <f t="shared" si="32"/>
        <v>0</v>
      </c>
    </row>
    <row r="104" spans="1:16" s="34" customFormat="1" ht="45">
      <c r="A104" s="32" t="s">
        <v>50</v>
      </c>
      <c r="B104" s="22">
        <f>B105</f>
        <v>1350.72</v>
      </c>
      <c r="C104" s="22">
        <f>C105</f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f t="shared" si="35"/>
        <v>-1350.72</v>
      </c>
      <c r="I104" s="22">
        <f t="shared" si="36"/>
        <v>0</v>
      </c>
      <c r="J104" s="22">
        <f t="shared" si="37"/>
        <v>0</v>
      </c>
      <c r="K104" s="22">
        <f t="shared" si="38"/>
        <v>0</v>
      </c>
      <c r="L104" s="22"/>
      <c r="M104" s="17"/>
      <c r="N104" s="15">
        <f t="shared" si="30"/>
        <v>0</v>
      </c>
      <c r="O104" s="15">
        <f t="shared" si="31"/>
        <v>0</v>
      </c>
      <c r="P104" s="14">
        <f t="shared" si="32"/>
        <v>0</v>
      </c>
    </row>
    <row r="105" spans="1:16" s="34" customFormat="1" ht="15">
      <c r="A105" s="35" t="s">
        <v>10</v>
      </c>
      <c r="B105" s="22">
        <v>1350.72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f t="shared" si="35"/>
        <v>-1350.72</v>
      </c>
      <c r="I105" s="22">
        <f t="shared" si="36"/>
        <v>0</v>
      </c>
      <c r="J105" s="22">
        <f t="shared" si="37"/>
        <v>0</v>
      </c>
      <c r="K105" s="22">
        <f t="shared" si="38"/>
        <v>0</v>
      </c>
      <c r="L105" s="22"/>
      <c r="M105" s="17"/>
      <c r="N105" s="15">
        <f t="shared" si="30"/>
        <v>0</v>
      </c>
      <c r="O105" s="15">
        <f t="shared" si="31"/>
        <v>0</v>
      </c>
      <c r="P105" s="14">
        <f t="shared" si="32"/>
        <v>0</v>
      </c>
    </row>
    <row r="106" spans="1:16" s="31" customFormat="1" ht="60">
      <c r="A106" s="28" t="s">
        <v>55</v>
      </c>
      <c r="B106" s="29">
        <f aca="true" t="shared" si="51" ref="B106:G106">B107+B110+B113+B116</f>
        <v>150</v>
      </c>
      <c r="C106" s="29">
        <f t="shared" si="51"/>
        <v>150</v>
      </c>
      <c r="D106" s="29">
        <f t="shared" si="51"/>
        <v>155</v>
      </c>
      <c r="E106" s="29">
        <f t="shared" si="51"/>
        <v>150</v>
      </c>
      <c r="F106" s="29">
        <f t="shared" si="51"/>
        <v>150</v>
      </c>
      <c r="G106" s="29">
        <f t="shared" si="51"/>
        <v>155</v>
      </c>
      <c r="H106" s="29">
        <f aca="true" t="shared" si="52" ref="H106:H116">E106-B106</f>
        <v>0</v>
      </c>
      <c r="I106" s="29">
        <f aca="true" t="shared" si="53" ref="I106:I116">F106-C106</f>
        <v>0</v>
      </c>
      <c r="J106" s="29">
        <f aca="true" t="shared" si="54" ref="J106:J116">G106-D106</f>
        <v>0</v>
      </c>
      <c r="K106" s="29">
        <f aca="true" t="shared" si="55" ref="K106:K116">E106*100/B106</f>
        <v>100</v>
      </c>
      <c r="L106" s="29">
        <f aca="true" t="shared" si="56" ref="L106:L116">F106*100/C106</f>
        <v>100</v>
      </c>
      <c r="M106" s="29">
        <f aca="true" t="shared" si="57" ref="M106:M116">G106*100/D106</f>
        <v>100</v>
      </c>
      <c r="N106" s="13">
        <f t="shared" si="30"/>
        <v>0.025473812920317914</v>
      </c>
      <c r="O106" s="13">
        <f t="shared" si="31"/>
        <v>0.02511268900646836</v>
      </c>
      <c r="P106" s="21">
        <f t="shared" si="32"/>
        <v>0.026088693816525118</v>
      </c>
    </row>
    <row r="107" spans="1:16" s="34" customFormat="1" ht="45">
      <c r="A107" s="32" t="s">
        <v>51</v>
      </c>
      <c r="B107" s="22">
        <f aca="true" t="shared" si="58" ref="B107:G107">B108+B109</f>
        <v>0</v>
      </c>
      <c r="C107" s="22">
        <f t="shared" si="58"/>
        <v>0</v>
      </c>
      <c r="D107" s="22">
        <f t="shared" si="58"/>
        <v>0</v>
      </c>
      <c r="E107" s="22">
        <f t="shared" si="58"/>
        <v>0</v>
      </c>
      <c r="F107" s="22">
        <f t="shared" si="58"/>
        <v>0</v>
      </c>
      <c r="G107" s="22">
        <f t="shared" si="58"/>
        <v>0</v>
      </c>
      <c r="H107" s="22">
        <f t="shared" si="52"/>
        <v>0</v>
      </c>
      <c r="I107" s="22">
        <f t="shared" si="53"/>
        <v>0</v>
      </c>
      <c r="J107" s="22">
        <f t="shared" si="54"/>
        <v>0</v>
      </c>
      <c r="K107" s="22"/>
      <c r="L107" s="22"/>
      <c r="M107" s="22"/>
      <c r="N107" s="15">
        <f t="shared" si="30"/>
        <v>0</v>
      </c>
      <c r="O107" s="15">
        <f t="shared" si="31"/>
        <v>0</v>
      </c>
      <c r="P107" s="14">
        <f t="shared" si="32"/>
        <v>0</v>
      </c>
    </row>
    <row r="108" spans="1:16" s="34" customFormat="1" ht="15">
      <c r="A108" s="35" t="s">
        <v>11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f t="shared" si="52"/>
        <v>0</v>
      </c>
      <c r="I108" s="22">
        <f t="shared" si="53"/>
        <v>0</v>
      </c>
      <c r="J108" s="22">
        <f t="shared" si="54"/>
        <v>0</v>
      </c>
      <c r="K108" s="22"/>
      <c r="L108" s="22"/>
      <c r="M108" s="22"/>
      <c r="N108" s="15">
        <f t="shared" si="30"/>
        <v>0</v>
      </c>
      <c r="O108" s="15">
        <f t="shared" si="31"/>
        <v>0</v>
      </c>
      <c r="P108" s="14">
        <f t="shared" si="32"/>
        <v>0</v>
      </c>
    </row>
    <row r="109" spans="1:16" s="34" customFormat="1" ht="15">
      <c r="A109" s="35" t="s">
        <v>10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f t="shared" si="52"/>
        <v>0</v>
      </c>
      <c r="I109" s="22">
        <f t="shared" si="53"/>
        <v>0</v>
      </c>
      <c r="J109" s="22">
        <f t="shared" si="54"/>
        <v>0</v>
      </c>
      <c r="K109" s="22"/>
      <c r="L109" s="22"/>
      <c r="M109" s="22"/>
      <c r="N109" s="15">
        <f t="shared" si="30"/>
        <v>0</v>
      </c>
      <c r="O109" s="15">
        <f t="shared" si="31"/>
        <v>0</v>
      </c>
      <c r="P109" s="14">
        <f t="shared" si="32"/>
        <v>0</v>
      </c>
    </row>
    <row r="110" spans="1:16" s="34" customFormat="1" ht="45">
      <c r="A110" s="32" t="s">
        <v>56</v>
      </c>
      <c r="B110" s="22">
        <f aca="true" t="shared" si="59" ref="B110:G110">B111+B112</f>
        <v>85</v>
      </c>
      <c r="C110" s="22">
        <f t="shared" si="59"/>
        <v>85</v>
      </c>
      <c r="D110" s="22">
        <f t="shared" si="59"/>
        <v>85</v>
      </c>
      <c r="E110" s="22">
        <f t="shared" si="59"/>
        <v>85</v>
      </c>
      <c r="F110" s="22">
        <f t="shared" si="59"/>
        <v>85</v>
      </c>
      <c r="G110" s="22">
        <f t="shared" si="59"/>
        <v>85</v>
      </c>
      <c r="H110" s="22">
        <f t="shared" si="52"/>
        <v>0</v>
      </c>
      <c r="I110" s="22">
        <f t="shared" si="53"/>
        <v>0</v>
      </c>
      <c r="J110" s="22">
        <f t="shared" si="54"/>
        <v>0</v>
      </c>
      <c r="K110" s="22">
        <f t="shared" si="55"/>
        <v>100</v>
      </c>
      <c r="L110" s="22">
        <f t="shared" si="56"/>
        <v>100</v>
      </c>
      <c r="M110" s="22">
        <f t="shared" si="57"/>
        <v>100</v>
      </c>
      <c r="N110" s="15">
        <f t="shared" si="30"/>
        <v>0.014435160654846818</v>
      </c>
      <c r="O110" s="15">
        <f t="shared" si="31"/>
        <v>0.01423052377033207</v>
      </c>
      <c r="P110" s="14">
        <f t="shared" si="32"/>
        <v>0.014306703060675064</v>
      </c>
    </row>
    <row r="111" spans="1:16" s="34" customFormat="1" ht="15">
      <c r="A111" s="35" t="s">
        <v>11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f t="shared" si="52"/>
        <v>0</v>
      </c>
      <c r="I111" s="22">
        <f t="shared" si="53"/>
        <v>0</v>
      </c>
      <c r="J111" s="22">
        <f t="shared" si="54"/>
        <v>0</v>
      </c>
      <c r="K111" s="22"/>
      <c r="L111" s="22"/>
      <c r="M111" s="22"/>
      <c r="N111" s="15">
        <f t="shared" si="30"/>
        <v>0</v>
      </c>
      <c r="O111" s="15">
        <f t="shared" si="31"/>
        <v>0</v>
      </c>
      <c r="P111" s="14">
        <f t="shared" si="32"/>
        <v>0</v>
      </c>
    </row>
    <row r="112" spans="1:16" s="34" customFormat="1" ht="15">
      <c r="A112" s="35" t="s">
        <v>10</v>
      </c>
      <c r="B112" s="22">
        <v>85</v>
      </c>
      <c r="C112" s="22">
        <v>85</v>
      </c>
      <c r="D112" s="22">
        <v>85</v>
      </c>
      <c r="E112" s="22">
        <v>85</v>
      </c>
      <c r="F112" s="22">
        <v>85</v>
      </c>
      <c r="G112" s="22">
        <v>85</v>
      </c>
      <c r="H112" s="22">
        <f t="shared" si="52"/>
        <v>0</v>
      </c>
      <c r="I112" s="22">
        <f t="shared" si="53"/>
        <v>0</v>
      </c>
      <c r="J112" s="22">
        <f t="shared" si="54"/>
        <v>0</v>
      </c>
      <c r="K112" s="22">
        <f t="shared" si="55"/>
        <v>100</v>
      </c>
      <c r="L112" s="22">
        <f t="shared" si="56"/>
        <v>100</v>
      </c>
      <c r="M112" s="22">
        <f t="shared" si="57"/>
        <v>100</v>
      </c>
      <c r="N112" s="15">
        <f t="shared" si="30"/>
        <v>0.014435160654846818</v>
      </c>
      <c r="O112" s="15">
        <f t="shared" si="31"/>
        <v>0.01423052377033207</v>
      </c>
      <c r="P112" s="14">
        <f t="shared" si="32"/>
        <v>0.014306703060675064</v>
      </c>
    </row>
    <row r="113" spans="1:16" s="34" customFormat="1" ht="45">
      <c r="A113" s="32" t="s">
        <v>52</v>
      </c>
      <c r="B113" s="22">
        <f aca="true" t="shared" si="60" ref="B113:G113">B114+B115</f>
        <v>45</v>
      </c>
      <c r="C113" s="22">
        <f t="shared" si="60"/>
        <v>45</v>
      </c>
      <c r="D113" s="22">
        <f t="shared" si="60"/>
        <v>50</v>
      </c>
      <c r="E113" s="22">
        <f t="shared" si="60"/>
        <v>45</v>
      </c>
      <c r="F113" s="22">
        <f t="shared" si="60"/>
        <v>45</v>
      </c>
      <c r="G113" s="22">
        <f t="shared" si="60"/>
        <v>50</v>
      </c>
      <c r="H113" s="22">
        <f t="shared" si="52"/>
        <v>0</v>
      </c>
      <c r="I113" s="22">
        <f t="shared" si="53"/>
        <v>0</v>
      </c>
      <c r="J113" s="22">
        <f t="shared" si="54"/>
        <v>0</v>
      </c>
      <c r="K113" s="22">
        <f t="shared" si="55"/>
        <v>100</v>
      </c>
      <c r="L113" s="22">
        <f t="shared" si="56"/>
        <v>100</v>
      </c>
      <c r="M113" s="22">
        <f t="shared" si="57"/>
        <v>100</v>
      </c>
      <c r="N113" s="15">
        <f t="shared" si="30"/>
        <v>0.007642143876095374</v>
      </c>
      <c r="O113" s="15">
        <f t="shared" si="31"/>
        <v>0.007533806701940508</v>
      </c>
      <c r="P113" s="14">
        <f t="shared" si="32"/>
        <v>0.008415707682750038</v>
      </c>
    </row>
    <row r="114" spans="1:16" s="34" customFormat="1" ht="15">
      <c r="A114" s="35" t="s">
        <v>11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f t="shared" si="52"/>
        <v>0</v>
      </c>
      <c r="I114" s="22">
        <f t="shared" si="53"/>
        <v>0</v>
      </c>
      <c r="J114" s="22">
        <f t="shared" si="54"/>
        <v>0</v>
      </c>
      <c r="K114" s="22"/>
      <c r="L114" s="22"/>
      <c r="M114" s="22"/>
      <c r="N114" s="15">
        <f t="shared" si="30"/>
        <v>0</v>
      </c>
      <c r="O114" s="15">
        <f t="shared" si="31"/>
        <v>0</v>
      </c>
      <c r="P114" s="14">
        <f t="shared" si="32"/>
        <v>0</v>
      </c>
    </row>
    <row r="115" spans="1:16" s="34" customFormat="1" ht="15">
      <c r="A115" s="35" t="s">
        <v>10</v>
      </c>
      <c r="B115" s="22">
        <v>45</v>
      </c>
      <c r="C115" s="22">
        <v>45</v>
      </c>
      <c r="D115" s="22">
        <v>50</v>
      </c>
      <c r="E115" s="22">
        <v>45</v>
      </c>
      <c r="F115" s="22">
        <v>45</v>
      </c>
      <c r="G115" s="22">
        <v>50</v>
      </c>
      <c r="H115" s="22">
        <f t="shared" si="52"/>
        <v>0</v>
      </c>
      <c r="I115" s="22">
        <f t="shared" si="53"/>
        <v>0</v>
      </c>
      <c r="J115" s="22">
        <f t="shared" si="54"/>
        <v>0</v>
      </c>
      <c r="K115" s="22">
        <f t="shared" si="55"/>
        <v>100</v>
      </c>
      <c r="L115" s="22">
        <f t="shared" si="56"/>
        <v>100</v>
      </c>
      <c r="M115" s="22">
        <f t="shared" si="57"/>
        <v>100</v>
      </c>
      <c r="N115" s="15">
        <f t="shared" si="30"/>
        <v>0.007642143876095374</v>
      </c>
      <c r="O115" s="15">
        <f t="shared" si="31"/>
        <v>0.007533806701940508</v>
      </c>
      <c r="P115" s="14">
        <f t="shared" si="32"/>
        <v>0.008415707682750038</v>
      </c>
    </row>
    <row r="116" spans="1:16" s="34" customFormat="1" ht="45">
      <c r="A116" s="32" t="s">
        <v>53</v>
      </c>
      <c r="B116" s="22">
        <f aca="true" t="shared" si="61" ref="B116:G116">B118+B117</f>
        <v>20</v>
      </c>
      <c r="C116" s="22">
        <f t="shared" si="61"/>
        <v>20</v>
      </c>
      <c r="D116" s="22">
        <f t="shared" si="61"/>
        <v>20</v>
      </c>
      <c r="E116" s="22">
        <f t="shared" si="61"/>
        <v>20</v>
      </c>
      <c r="F116" s="22">
        <f t="shared" si="61"/>
        <v>20</v>
      </c>
      <c r="G116" s="22">
        <f t="shared" si="61"/>
        <v>20</v>
      </c>
      <c r="H116" s="22">
        <f t="shared" si="52"/>
        <v>0</v>
      </c>
      <c r="I116" s="22">
        <f t="shared" si="53"/>
        <v>0</v>
      </c>
      <c r="J116" s="22">
        <f t="shared" si="54"/>
        <v>0</v>
      </c>
      <c r="K116" s="22">
        <f t="shared" si="55"/>
        <v>100</v>
      </c>
      <c r="L116" s="22">
        <f t="shared" si="56"/>
        <v>100</v>
      </c>
      <c r="M116" s="22">
        <f t="shared" si="57"/>
        <v>100</v>
      </c>
      <c r="N116" s="15">
        <f t="shared" si="30"/>
        <v>0.0033965083893757217</v>
      </c>
      <c r="O116" s="15">
        <f t="shared" si="31"/>
        <v>0.0033483585341957814</v>
      </c>
      <c r="P116" s="14">
        <f t="shared" si="32"/>
        <v>0.003366283073100015</v>
      </c>
    </row>
    <row r="117" spans="1:16" s="34" customFormat="1" ht="15">
      <c r="A117" s="35" t="s">
        <v>11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/>
      <c r="I117" s="22"/>
      <c r="J117" s="22"/>
      <c r="K117" s="22"/>
      <c r="L117" s="22"/>
      <c r="M117" s="22"/>
      <c r="N117" s="15">
        <f t="shared" si="30"/>
        <v>0</v>
      </c>
      <c r="O117" s="15">
        <f t="shared" si="31"/>
        <v>0</v>
      </c>
      <c r="P117" s="14">
        <f t="shared" si="32"/>
        <v>0</v>
      </c>
    </row>
    <row r="118" spans="1:16" s="34" customFormat="1" ht="15">
      <c r="A118" s="35" t="s">
        <v>10</v>
      </c>
      <c r="B118" s="22">
        <v>20</v>
      </c>
      <c r="C118" s="22">
        <v>20</v>
      </c>
      <c r="D118" s="22">
        <v>20</v>
      </c>
      <c r="E118" s="22">
        <v>20</v>
      </c>
      <c r="F118" s="22">
        <v>20</v>
      </c>
      <c r="G118" s="22">
        <v>20</v>
      </c>
      <c r="H118" s="22">
        <f>E118-B118</f>
        <v>0</v>
      </c>
      <c r="I118" s="22">
        <f>F118-C118</f>
        <v>0</v>
      </c>
      <c r="J118" s="22">
        <f>G118-D118</f>
        <v>0</v>
      </c>
      <c r="K118" s="22">
        <f>E118*100/B118</f>
        <v>100</v>
      </c>
      <c r="L118" s="22">
        <f>F118*100/C118</f>
        <v>100</v>
      </c>
      <c r="M118" s="22">
        <f>G118*100/D118</f>
        <v>100</v>
      </c>
      <c r="N118" s="15">
        <f t="shared" si="30"/>
        <v>0.0033965083893757217</v>
      </c>
      <c r="O118" s="15">
        <f t="shared" si="31"/>
        <v>0.0033483585341957814</v>
      </c>
      <c r="P118" s="14">
        <f t="shared" si="32"/>
        <v>0.003366283073100015</v>
      </c>
    </row>
    <row r="119" spans="1:16" s="25" customFormat="1" ht="12" customHeight="1">
      <c r="A119" s="27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5">
        <f t="shared" si="30"/>
        <v>0</v>
      </c>
      <c r="O119" s="15">
        <f t="shared" si="31"/>
        <v>0</v>
      </c>
      <c r="P119" s="14">
        <f t="shared" si="32"/>
        <v>0</v>
      </c>
    </row>
    <row r="120" spans="1:16" s="26" customFormat="1" ht="12.75" customHeight="1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5">
        <f t="shared" si="30"/>
        <v>0</v>
      </c>
      <c r="O120" s="15">
        <f t="shared" si="31"/>
        <v>0</v>
      </c>
      <c r="P120" s="14">
        <f t="shared" si="32"/>
        <v>0</v>
      </c>
    </row>
    <row r="121" spans="1:16" s="2" customFormat="1" ht="15">
      <c r="A121" s="1" t="s">
        <v>15</v>
      </c>
      <c r="B121" s="10">
        <f aca="true" t="shared" si="62" ref="B121:G121">B8+B14+B19+B30+B36+B52+B62+B68+B74+B81+B98+B106+B119</f>
        <v>544823.66</v>
      </c>
      <c r="C121" s="10">
        <f t="shared" si="62"/>
        <v>532040.174</v>
      </c>
      <c r="D121" s="10">
        <f t="shared" si="62"/>
        <v>525025.354</v>
      </c>
      <c r="E121" s="10">
        <f t="shared" si="62"/>
        <v>515309.10000000003</v>
      </c>
      <c r="F121" s="10">
        <f t="shared" si="62"/>
        <v>522592.6</v>
      </c>
      <c r="G121" s="10">
        <f t="shared" si="62"/>
        <v>518952</v>
      </c>
      <c r="H121" s="10">
        <f t="shared" si="35"/>
        <v>-29514.559999999998</v>
      </c>
      <c r="I121" s="10">
        <f t="shared" si="36"/>
        <v>-9447.574000000022</v>
      </c>
      <c r="J121" s="10">
        <f t="shared" si="37"/>
        <v>-6073.35400000005</v>
      </c>
      <c r="K121" s="10">
        <f t="shared" si="38"/>
        <v>94.58273159429235</v>
      </c>
      <c r="L121" s="10">
        <f>F121*100/C121</f>
        <v>98.22427431955542</v>
      </c>
      <c r="M121" s="10">
        <f>G121*100/D121</f>
        <v>98.84322653111339</v>
      </c>
      <c r="N121" s="13">
        <f t="shared" si="30"/>
        <v>87.51258406358264</v>
      </c>
      <c r="O121" s="13">
        <f t="shared" si="31"/>
        <v>87.49136960587812</v>
      </c>
      <c r="P121" s="21">
        <f t="shared" si="32"/>
        <v>87.34696666756996</v>
      </c>
    </row>
    <row r="122" spans="1:16" ht="15">
      <c r="A122" s="5" t="s">
        <v>13</v>
      </c>
      <c r="B122" s="12">
        <f aca="true" t="shared" si="63" ref="B122:G122">B43+B38+B12+B48+B80</f>
        <v>985.24</v>
      </c>
      <c r="C122" s="12">
        <f t="shared" si="63"/>
        <v>0</v>
      </c>
      <c r="D122" s="12">
        <f t="shared" si="63"/>
        <v>0</v>
      </c>
      <c r="E122" s="12">
        <f t="shared" si="63"/>
        <v>0</v>
      </c>
      <c r="F122" s="12">
        <f t="shared" si="63"/>
        <v>0</v>
      </c>
      <c r="G122" s="12">
        <f t="shared" si="63"/>
        <v>0</v>
      </c>
      <c r="H122" s="12">
        <f t="shared" si="35"/>
        <v>-985.24</v>
      </c>
      <c r="I122" s="12">
        <f t="shared" si="36"/>
        <v>0</v>
      </c>
      <c r="J122" s="12">
        <f t="shared" si="37"/>
        <v>0</v>
      </c>
      <c r="K122" s="12">
        <f t="shared" si="38"/>
        <v>0</v>
      </c>
      <c r="L122" s="12"/>
      <c r="M122" s="12"/>
      <c r="N122" s="15">
        <f t="shared" si="30"/>
        <v>0</v>
      </c>
      <c r="O122" s="15">
        <f t="shared" si="31"/>
        <v>0</v>
      </c>
      <c r="P122" s="14">
        <f t="shared" si="32"/>
        <v>0</v>
      </c>
    </row>
    <row r="123" spans="1:16" ht="15">
      <c r="A123" s="5" t="s">
        <v>11</v>
      </c>
      <c r="B123" s="12">
        <f aca="true" t="shared" si="64" ref="B123:G123">B11+B34+B44+B58+B39+B83+B86+B89+B92+B55+B49+B95+B108+B111+B114+B117+B100</f>
        <v>325028.3</v>
      </c>
      <c r="C123" s="12">
        <f t="shared" si="64"/>
        <v>322097.064</v>
      </c>
      <c r="D123" s="12">
        <f t="shared" si="64"/>
        <v>314502.164</v>
      </c>
      <c r="E123" s="12">
        <f t="shared" si="64"/>
        <v>288495.19999999995</v>
      </c>
      <c r="F123" s="12">
        <f t="shared" si="64"/>
        <v>305027.5999999999</v>
      </c>
      <c r="G123" s="12">
        <f t="shared" si="64"/>
        <v>302682.7</v>
      </c>
      <c r="H123" s="12">
        <f t="shared" si="35"/>
        <v>-36533.100000000035</v>
      </c>
      <c r="I123" s="12">
        <f t="shared" si="36"/>
        <v>-17069.464000000095</v>
      </c>
      <c r="J123" s="12">
        <f t="shared" si="37"/>
        <v>-11819.463999999978</v>
      </c>
      <c r="K123" s="12">
        <f t="shared" si="38"/>
        <v>88.76002489629364</v>
      </c>
      <c r="L123" s="12">
        <f>F123*100/C123</f>
        <v>94.70052170360668</v>
      </c>
      <c r="M123" s="12">
        <f>G123*100/D123</f>
        <v>96.24184970631872</v>
      </c>
      <c r="N123" s="15">
        <f t="shared" si="30"/>
        <v>48.99381835473133</v>
      </c>
      <c r="O123" s="15">
        <f t="shared" si="31"/>
        <v>51.06708838126284</v>
      </c>
      <c r="P123" s="14">
        <f t="shared" si="32"/>
        <v>50.9457824765105</v>
      </c>
    </row>
    <row r="124" spans="1:16" ht="15">
      <c r="A124" s="5" t="s">
        <v>10</v>
      </c>
      <c r="B124" s="12">
        <f aca="true" t="shared" si="65" ref="B124:G124">B10+B18+B21+B25+B27+B29+B32+B35+B40+B56+B59+B64+B70+B72+B76+B79+B16+B67+B61+B84+B87+B90+B93+B101+B103+B105+B120+B96+B109+B112+B115+B118</f>
        <v>218810.12000000002</v>
      </c>
      <c r="C124" s="12">
        <f t="shared" si="65"/>
        <v>209943.11000000002</v>
      </c>
      <c r="D124" s="12">
        <f t="shared" si="65"/>
        <v>210523.19</v>
      </c>
      <c r="E124" s="12">
        <f t="shared" si="65"/>
        <v>226813.89999999997</v>
      </c>
      <c r="F124" s="12">
        <f t="shared" si="65"/>
        <v>217564.99999999997</v>
      </c>
      <c r="G124" s="12">
        <f t="shared" si="65"/>
        <v>216269.3</v>
      </c>
      <c r="H124" s="12">
        <f t="shared" si="35"/>
        <v>8003.779999999941</v>
      </c>
      <c r="I124" s="12">
        <f t="shared" si="36"/>
        <v>7621.889999999956</v>
      </c>
      <c r="J124" s="12">
        <f t="shared" si="37"/>
        <v>5746.109999999986</v>
      </c>
      <c r="K124" s="12">
        <f t="shared" si="38"/>
        <v>103.65786555027708</v>
      </c>
      <c r="L124" s="12">
        <f>F124*100/C124</f>
        <v>103.63045493610147</v>
      </c>
      <c r="M124" s="12">
        <f>G124*100/D124</f>
        <v>102.72944277540161</v>
      </c>
      <c r="N124" s="15">
        <f t="shared" si="30"/>
        <v>38.5187657088513</v>
      </c>
      <c r="O124" s="15">
        <f t="shared" si="31"/>
        <v>36.42428122461525</v>
      </c>
      <c r="P124" s="14">
        <f t="shared" si="32"/>
        <v>36.40118419105946</v>
      </c>
    </row>
    <row r="125" spans="1:16" ht="15">
      <c r="A125" s="5" t="s">
        <v>12</v>
      </c>
      <c r="B125" s="12">
        <f aca="true" t="shared" si="66" ref="B125:G125">B45</f>
        <v>0</v>
      </c>
      <c r="C125" s="12">
        <f t="shared" si="66"/>
        <v>0</v>
      </c>
      <c r="D125" s="12">
        <f t="shared" si="66"/>
        <v>0</v>
      </c>
      <c r="E125" s="12">
        <f t="shared" si="66"/>
        <v>0</v>
      </c>
      <c r="F125" s="12">
        <f t="shared" si="66"/>
        <v>0</v>
      </c>
      <c r="G125" s="12">
        <f t="shared" si="66"/>
        <v>0</v>
      </c>
      <c r="H125" s="12">
        <f t="shared" si="35"/>
        <v>0</v>
      </c>
      <c r="I125" s="12">
        <f t="shared" si="36"/>
        <v>0</v>
      </c>
      <c r="J125" s="12">
        <f t="shared" si="37"/>
        <v>0</v>
      </c>
      <c r="K125" s="12"/>
      <c r="L125" s="12"/>
      <c r="M125" s="12"/>
      <c r="N125" s="15">
        <f t="shared" si="30"/>
        <v>0</v>
      </c>
      <c r="O125" s="15">
        <f t="shared" si="31"/>
        <v>0</v>
      </c>
      <c r="P125" s="14">
        <f t="shared" si="32"/>
        <v>0</v>
      </c>
    </row>
    <row r="126" spans="1:16" ht="15">
      <c r="A126" s="5" t="s">
        <v>14</v>
      </c>
      <c r="B126" s="12">
        <f aca="true" t="shared" si="67" ref="B126:G126">B46+B65+B41+B13+B50</f>
        <v>0</v>
      </c>
      <c r="C126" s="12">
        <f t="shared" si="67"/>
        <v>0</v>
      </c>
      <c r="D126" s="12">
        <f t="shared" si="67"/>
        <v>0</v>
      </c>
      <c r="E126" s="12">
        <f t="shared" si="67"/>
        <v>0</v>
      </c>
      <c r="F126" s="12">
        <f t="shared" si="67"/>
        <v>0</v>
      </c>
      <c r="G126" s="12">
        <f t="shared" si="67"/>
        <v>0</v>
      </c>
      <c r="H126" s="12">
        <f t="shared" si="35"/>
        <v>0</v>
      </c>
      <c r="I126" s="12">
        <f t="shared" si="36"/>
        <v>0</v>
      </c>
      <c r="J126" s="12">
        <f t="shared" si="37"/>
        <v>0</v>
      </c>
      <c r="K126" s="12"/>
      <c r="L126" s="12"/>
      <c r="M126" s="12"/>
      <c r="N126" s="15">
        <f t="shared" si="30"/>
        <v>0</v>
      </c>
      <c r="O126" s="15">
        <f t="shared" si="31"/>
        <v>0</v>
      </c>
      <c r="P126" s="14">
        <f t="shared" si="32"/>
        <v>0</v>
      </c>
    </row>
    <row r="128" spans="1:10" ht="15">
      <c r="A128" s="48"/>
      <c r="B128" s="49"/>
      <c r="C128" s="49"/>
      <c r="D128" s="49"/>
      <c r="E128" s="49"/>
      <c r="F128" s="49"/>
      <c r="G128" s="49"/>
      <c r="H128" s="49"/>
      <c r="I128" s="49"/>
      <c r="J128" s="49"/>
    </row>
  </sheetData>
  <sheetProtection/>
  <mergeCells count="9">
    <mergeCell ref="E1:P1"/>
    <mergeCell ref="A128:J128"/>
    <mergeCell ref="N5:P5"/>
    <mergeCell ref="A5:A6"/>
    <mergeCell ref="B5:D5"/>
    <mergeCell ref="E5:G5"/>
    <mergeCell ref="H5:J5"/>
    <mergeCell ref="K5:M5"/>
    <mergeCell ref="B3:J3"/>
  </mergeCells>
  <printOptions/>
  <pageMargins left="0.31496062992125984" right="0.31496062992125984" top="0.9448818897637796" bottom="0.15748031496062992" header="0.31496062992125984" footer="0.31496062992125984"/>
  <pageSetup fitToHeight="5" horizontalDpi="600" verticalDpi="600" orientation="landscape" paperSize="9" scale="58" r:id="rId1"/>
  <rowBreaks count="4" manualBreakCount="4">
    <brk id="22" max="255" man="1"/>
    <brk id="50" max="255" man="1"/>
    <brk id="72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2018-11-12T07:18:57Z</cp:lastPrinted>
  <dcterms:created xsi:type="dcterms:W3CDTF">2014-11-19T06:10:19Z</dcterms:created>
  <dcterms:modified xsi:type="dcterms:W3CDTF">2018-11-13T02:55:25Z</dcterms:modified>
  <cp:category/>
  <cp:version/>
  <cp:contentType/>
  <cp:contentStatus/>
</cp:coreProperties>
</file>